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202300"/>
  <mc:AlternateContent xmlns:mc="http://schemas.openxmlformats.org/markup-compatibility/2006">
    <mc:Choice Requires="x15">
      <x15ac:absPath xmlns:x15ac="http://schemas.microsoft.com/office/spreadsheetml/2010/11/ac" url="https://fogroup-my.sharepoint.com/personal/gillianv_naturalpower_com/Documents/Documents/IFS/"/>
    </mc:Choice>
  </mc:AlternateContent>
  <xr:revisionPtr revIDLastSave="0" documentId="8_{0BF058ED-3E26-4D7F-BDB5-8F5D8C744549}" xr6:coauthVersionLast="47" xr6:coauthVersionMax="47" xr10:uidLastSave="{00000000-0000-0000-0000-000000000000}"/>
  <workbookProtection lockStructure="1"/>
  <bookViews>
    <workbookView xWindow="16354" yWindow="-103" windowWidth="33120" windowHeight="18000" xr2:uid="{AF19147E-016C-4F17-BB4D-756FD962E0F0}"/>
  </bookViews>
  <sheets>
    <sheet name="Introduction" sheetId="3" r:id="rId1"/>
    <sheet name="User inputs - run and wind farm" sheetId="13" r:id="rId2"/>
    <sheet name="User inputs - bird impacts" sheetId="14" r:id="rId3"/>
    <sheet name="User inputs - bird populations" sheetId="15" r:id="rId4"/>
    <sheet name="Default parameters" sheetId="2" r:id="rId5"/>
    <sheet name="Results" sheetId="4" r:id="rId6"/>
    <sheet name="Run log and assumptions" sheetId="16" r:id="rId7"/>
    <sheet name="Single transit collision risk" sheetId="9" r:id="rId8"/>
    <sheet name="Overall collision risk" sheetId="5" r:id="rId9"/>
    <sheet name="Hours of daylight" sheetId="7" r:id="rId10"/>
    <sheet name="Proportion at collision height" sheetId="8" r:id="rId11"/>
  </sheets>
  <externalReferences>
    <externalReference r:id="rId12"/>
  </externalReferences>
  <definedNames>
    <definedName name="banddown">[1]Extended!$G$26</definedName>
    <definedName name="bandup">[1]Extended!$F$26</definedName>
    <definedName name="hubheight">[1]Extended!$B$9</definedName>
    <definedName name="Npoints">[1]Flightheight!$B$7</definedName>
    <definedName name="offset">[1]Extended!$B$10</definedName>
    <definedName name="output_option">'Overall collision risk'!#REF!</definedName>
    <definedName name="radius">[1]Extended!$B$5</definedName>
    <definedName name="testi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13" l="1"/>
  <c r="N19" i="13"/>
  <c r="M19" i="13"/>
  <c r="L19" i="13"/>
  <c r="K19" i="13"/>
  <c r="G26" i="15" l="1"/>
  <c r="G25" i="15"/>
  <c r="N21" i="13"/>
  <c r="D11" i="16" s="1"/>
  <c r="N20" i="13"/>
  <c r="C11" i="16" s="1"/>
  <c r="L21" i="13"/>
  <c r="D9" i="16" s="1"/>
  <c r="L20" i="13"/>
  <c r="C9" i="16" s="1"/>
  <c r="M21" i="13"/>
  <c r="D10" i="16" s="1"/>
  <c r="M20" i="13"/>
  <c r="C10" i="16" s="1"/>
  <c r="D90" i="16"/>
  <c r="C90" i="16"/>
  <c r="B90" i="16"/>
  <c r="D89" i="16"/>
  <c r="C89" i="16"/>
  <c r="B89" i="16"/>
  <c r="C8" i="16"/>
  <c r="D8" i="16"/>
  <c r="B8" i="16"/>
  <c r="AE100" i="15"/>
  <c r="Y100" i="15"/>
  <c r="P100" i="15"/>
  <c r="J100" i="15"/>
  <c r="G100" i="15"/>
  <c r="AE96" i="15"/>
  <c r="Y96" i="15"/>
  <c r="P96" i="15"/>
  <c r="J96" i="15"/>
  <c r="G96" i="15"/>
  <c r="AB92" i="15"/>
  <c r="Y92" i="15"/>
  <c r="V92" i="15"/>
  <c r="S92" i="15"/>
  <c r="P92" i="15"/>
  <c r="M92" i="15"/>
  <c r="AE88" i="15"/>
  <c r="AB88" i="15"/>
  <c r="Y88" i="15"/>
  <c r="V88" i="15"/>
  <c r="S88" i="15"/>
  <c r="P88" i="15"/>
  <c r="M88" i="15"/>
  <c r="J88" i="15"/>
  <c r="G88" i="15"/>
  <c r="AE69" i="15"/>
  <c r="Y69" i="15"/>
  <c r="P69" i="15"/>
  <c r="J69" i="15"/>
  <c r="G69" i="15"/>
  <c r="AE65" i="15"/>
  <c r="Y65" i="15"/>
  <c r="P65" i="15"/>
  <c r="J65" i="15"/>
  <c r="G65" i="15"/>
  <c r="AB61" i="15"/>
  <c r="Y61" i="15"/>
  <c r="V61" i="15"/>
  <c r="S61" i="15"/>
  <c r="P61" i="15"/>
  <c r="M61" i="15"/>
  <c r="AE57" i="15"/>
  <c r="AB57" i="15"/>
  <c r="Y57" i="15"/>
  <c r="V57" i="15"/>
  <c r="S57" i="15"/>
  <c r="P57" i="15"/>
  <c r="M57" i="15"/>
  <c r="J57" i="15"/>
  <c r="G57" i="15"/>
  <c r="AE38" i="15"/>
  <c r="Y38" i="15"/>
  <c r="P38" i="15"/>
  <c r="J38" i="15"/>
  <c r="G38" i="15"/>
  <c r="AE34" i="15"/>
  <c r="Y34" i="15"/>
  <c r="P34" i="15"/>
  <c r="J34" i="15"/>
  <c r="G34" i="15"/>
  <c r="AB30" i="15"/>
  <c r="Y30" i="15"/>
  <c r="V30" i="15"/>
  <c r="S30" i="15"/>
  <c r="P30" i="15"/>
  <c r="M30" i="15"/>
  <c r="AE26" i="15"/>
  <c r="AB26" i="15"/>
  <c r="Y26" i="15"/>
  <c r="V26" i="15"/>
  <c r="S26" i="15"/>
  <c r="P26" i="15"/>
  <c r="M26" i="15"/>
  <c r="J26" i="15"/>
  <c r="W25" i="5" l="1"/>
  <c r="X25" i="5"/>
  <c r="Y25" i="5"/>
  <c r="Z25" i="5"/>
  <c r="AA25" i="5"/>
  <c r="AB25" i="5"/>
  <c r="AC25" i="5"/>
  <c r="AD25" i="5"/>
  <c r="AE25" i="5"/>
  <c r="AF25" i="5"/>
  <c r="AG25" i="5"/>
  <c r="V25" i="5"/>
  <c r="W126" i="5"/>
  <c r="X126" i="5"/>
  <c r="AD126" i="5"/>
  <c r="AE126" i="5"/>
  <c r="AF126" i="5"/>
  <c r="AG126" i="5"/>
  <c r="W127" i="5"/>
  <c r="X127" i="5"/>
  <c r="Y127" i="5"/>
  <c r="Z127" i="5"/>
  <c r="AA127" i="5"/>
  <c r="AB127" i="5"/>
  <c r="AC127" i="5"/>
  <c r="AG127" i="5"/>
  <c r="Y128" i="5"/>
  <c r="Z128" i="5"/>
  <c r="AA128" i="5"/>
  <c r="AB128" i="5"/>
  <c r="AC128" i="5"/>
  <c r="AD128" i="5"/>
  <c r="AE128" i="5"/>
  <c r="AF128" i="5"/>
  <c r="W129" i="5"/>
  <c r="X129" i="5"/>
  <c r="Y129" i="5"/>
  <c r="Z129" i="5"/>
  <c r="AA129" i="5"/>
  <c r="AB129" i="5"/>
  <c r="AC129" i="5"/>
  <c r="AD129" i="5"/>
  <c r="AE129" i="5"/>
  <c r="AF129" i="5"/>
  <c r="AG129" i="5"/>
  <c r="W130" i="5"/>
  <c r="X130" i="5"/>
  <c r="Y130" i="5"/>
  <c r="Z130" i="5"/>
  <c r="AA130" i="5"/>
  <c r="AB130" i="5"/>
  <c r="AC130" i="5"/>
  <c r="AD130" i="5"/>
  <c r="AE130" i="5"/>
  <c r="AF130" i="5"/>
  <c r="AG130" i="5"/>
  <c r="W131" i="5"/>
  <c r="X131" i="5"/>
  <c r="Y131" i="5"/>
  <c r="Z131" i="5"/>
  <c r="AA131" i="5"/>
  <c r="AB131" i="5"/>
  <c r="AC131" i="5"/>
  <c r="AD131" i="5"/>
  <c r="AE131" i="5"/>
  <c r="AF131" i="5"/>
  <c r="AG131" i="5"/>
  <c r="V131" i="5"/>
  <c r="V130" i="5"/>
  <c r="V129" i="5"/>
  <c r="V127" i="5"/>
  <c r="V126" i="5"/>
  <c r="W82" i="5"/>
  <c r="X82" i="5"/>
  <c r="AD82" i="5"/>
  <c r="AE82" i="5"/>
  <c r="AF82" i="5"/>
  <c r="AG82" i="5"/>
  <c r="W83" i="5"/>
  <c r="X83" i="5"/>
  <c r="Y83" i="5"/>
  <c r="Z83" i="5"/>
  <c r="AA83" i="5"/>
  <c r="AB83" i="5"/>
  <c r="AC83" i="5"/>
  <c r="AG83" i="5"/>
  <c r="Y84" i="5"/>
  <c r="Z84" i="5"/>
  <c r="AA84" i="5"/>
  <c r="AB84" i="5"/>
  <c r="AC84" i="5"/>
  <c r="AD84" i="5"/>
  <c r="AE84" i="5"/>
  <c r="AF84" i="5"/>
  <c r="W85" i="5"/>
  <c r="X85" i="5"/>
  <c r="Y85" i="5"/>
  <c r="Z85" i="5"/>
  <c r="AA85" i="5"/>
  <c r="AB85" i="5"/>
  <c r="AC85" i="5"/>
  <c r="AD85" i="5"/>
  <c r="AE85" i="5"/>
  <c r="AF85" i="5"/>
  <c r="AG85" i="5"/>
  <c r="W86" i="5"/>
  <c r="X86" i="5"/>
  <c r="Y86" i="5"/>
  <c r="Z86" i="5"/>
  <c r="AA86" i="5"/>
  <c r="AB86" i="5"/>
  <c r="AC86" i="5"/>
  <c r="AD86" i="5"/>
  <c r="AE86" i="5"/>
  <c r="AF86" i="5"/>
  <c r="AG86" i="5"/>
  <c r="W87" i="5"/>
  <c r="X87" i="5"/>
  <c r="Y87" i="5"/>
  <c r="Z87" i="5"/>
  <c r="AA87" i="5"/>
  <c r="AB87" i="5"/>
  <c r="AC87" i="5"/>
  <c r="AD87" i="5"/>
  <c r="AE87" i="5"/>
  <c r="AF87" i="5"/>
  <c r="AG87" i="5"/>
  <c r="V87" i="5"/>
  <c r="V86" i="5"/>
  <c r="V85" i="5"/>
  <c r="V83" i="5"/>
  <c r="V82" i="5"/>
  <c r="W38" i="5"/>
  <c r="X38" i="5"/>
  <c r="AD38" i="5"/>
  <c r="AE38" i="5"/>
  <c r="AF38" i="5"/>
  <c r="AG38" i="5"/>
  <c r="W39" i="5"/>
  <c r="X39" i="5"/>
  <c r="Y39" i="5"/>
  <c r="Z39" i="5"/>
  <c r="AA39" i="5"/>
  <c r="AB39" i="5"/>
  <c r="AC39" i="5"/>
  <c r="AG39" i="5"/>
  <c r="Y40" i="5"/>
  <c r="Z40" i="5"/>
  <c r="AA40" i="5"/>
  <c r="AB40" i="5"/>
  <c r="AC40" i="5"/>
  <c r="AD40" i="5"/>
  <c r="AE40" i="5"/>
  <c r="AF40" i="5"/>
  <c r="W41" i="5"/>
  <c r="X41" i="5"/>
  <c r="Y41" i="5"/>
  <c r="Z41" i="5"/>
  <c r="AA41" i="5"/>
  <c r="AB41" i="5"/>
  <c r="AC41" i="5"/>
  <c r="AD41" i="5"/>
  <c r="AE41" i="5"/>
  <c r="AF41" i="5"/>
  <c r="AG41" i="5"/>
  <c r="W42" i="5"/>
  <c r="X42" i="5"/>
  <c r="Y42" i="5"/>
  <c r="Z42" i="5"/>
  <c r="AA42" i="5"/>
  <c r="AB42" i="5"/>
  <c r="AC42" i="5"/>
  <c r="AD42" i="5"/>
  <c r="AE42" i="5"/>
  <c r="AF42" i="5"/>
  <c r="AG42" i="5"/>
  <c r="W43" i="5"/>
  <c r="X43" i="5"/>
  <c r="Y43" i="5"/>
  <c r="Z43" i="5"/>
  <c r="AA43" i="5"/>
  <c r="AB43" i="5"/>
  <c r="AC43" i="5"/>
  <c r="AD43" i="5"/>
  <c r="AE43" i="5"/>
  <c r="AF43" i="5"/>
  <c r="AG43" i="5"/>
  <c r="V43" i="5"/>
  <c r="V42" i="5"/>
  <c r="V41" i="5"/>
  <c r="V39" i="5"/>
  <c r="V38" i="5"/>
  <c r="B11" i="16" l="1"/>
  <c r="B10" i="16"/>
  <c r="B9" i="16"/>
  <c r="D149" i="16"/>
  <c r="D148" i="16"/>
  <c r="D147" i="16"/>
  <c r="D146" i="16"/>
  <c r="C149" i="16"/>
  <c r="C148" i="16"/>
  <c r="C147" i="16"/>
  <c r="C146" i="16"/>
  <c r="B149" i="16"/>
  <c r="B148" i="16"/>
  <c r="B147" i="16"/>
  <c r="B146" i="16"/>
  <c r="D136" i="16"/>
  <c r="D135" i="16"/>
  <c r="D134" i="16"/>
  <c r="C136" i="16"/>
  <c r="C135" i="16"/>
  <c r="C134" i="16"/>
  <c r="B136" i="16"/>
  <c r="B135" i="16"/>
  <c r="B134" i="16"/>
  <c r="D118" i="16"/>
  <c r="D117" i="16"/>
  <c r="D116" i="16"/>
  <c r="C118" i="16"/>
  <c r="C117" i="16"/>
  <c r="C116" i="16"/>
  <c r="B118" i="16"/>
  <c r="B117" i="16"/>
  <c r="B116" i="16"/>
  <c r="D100" i="16"/>
  <c r="D99" i="16"/>
  <c r="D98" i="16"/>
  <c r="D97" i="16"/>
  <c r="C100" i="16"/>
  <c r="C99" i="16"/>
  <c r="C98" i="16"/>
  <c r="C97" i="16"/>
  <c r="B100" i="16"/>
  <c r="B99" i="16"/>
  <c r="B98" i="16"/>
  <c r="B97" i="16"/>
  <c r="D94" i="16"/>
  <c r="D93" i="16"/>
  <c r="D92" i="16"/>
  <c r="D91" i="16"/>
  <c r="C94" i="16"/>
  <c r="C93" i="16"/>
  <c r="C92" i="16"/>
  <c r="C91" i="16"/>
  <c r="B94" i="16"/>
  <c r="B93" i="16"/>
  <c r="B92" i="16"/>
  <c r="B91"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9" i="16"/>
  <c r="D58" i="16"/>
  <c r="D57" i="16"/>
  <c r="D56" i="16"/>
  <c r="D55" i="16"/>
  <c r="D54" i="16"/>
  <c r="D53" i="16"/>
  <c r="D52" i="16"/>
  <c r="D51" i="16"/>
  <c r="D50" i="16"/>
  <c r="D49" i="16"/>
  <c r="D48" i="16"/>
  <c r="D47" i="16"/>
  <c r="D46" i="16"/>
  <c r="D45" i="16"/>
  <c r="D44" i="16"/>
  <c r="D43" i="16"/>
  <c r="D42" i="16"/>
  <c r="D41" i="16"/>
  <c r="D40" i="16"/>
  <c r="D39" i="16"/>
  <c r="C86" i="16"/>
  <c r="C85" i="16"/>
  <c r="C84" i="16"/>
  <c r="C83" i="16"/>
  <c r="C82" i="16"/>
  <c r="C81" i="16"/>
  <c r="C80" i="16"/>
  <c r="C79" i="16"/>
  <c r="C78" i="16"/>
  <c r="C77" i="16"/>
  <c r="C76" i="16"/>
  <c r="C75" i="16"/>
  <c r="C74" i="16"/>
  <c r="C73" i="16"/>
  <c r="C72" i="16"/>
  <c r="C71" i="16"/>
  <c r="C70" i="16"/>
  <c r="C69" i="16"/>
  <c r="C68"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D38" i="16"/>
  <c r="D37" i="16"/>
  <c r="D36" i="16"/>
  <c r="D35" i="16"/>
  <c r="D34" i="16"/>
  <c r="D33" i="16"/>
  <c r="D32" i="16"/>
  <c r="D31" i="16"/>
  <c r="D30" i="16"/>
  <c r="D29" i="16"/>
  <c r="D28" i="16"/>
  <c r="D27" i="16"/>
  <c r="C38" i="16"/>
  <c r="C37" i="16"/>
  <c r="C36" i="16"/>
  <c r="C35" i="16"/>
  <c r="C34" i="16"/>
  <c r="C33" i="16"/>
  <c r="C32" i="16"/>
  <c r="C31" i="16"/>
  <c r="C30" i="16"/>
  <c r="C29" i="16"/>
  <c r="C28" i="16"/>
  <c r="C27" i="16"/>
  <c r="D87" i="16"/>
  <c r="D88" i="16"/>
  <c r="D95" i="16"/>
  <c r="D96" i="16"/>
  <c r="D101" i="16"/>
  <c r="D102" i="16"/>
  <c r="D103" i="16"/>
  <c r="D104" i="16"/>
  <c r="D105" i="16"/>
  <c r="D106" i="16"/>
  <c r="D107" i="16"/>
  <c r="D26" i="16"/>
  <c r="D25" i="16"/>
  <c r="D24" i="16"/>
  <c r="D23" i="16"/>
  <c r="D22" i="16"/>
  <c r="D21" i="16"/>
  <c r="D20" i="16"/>
  <c r="D19" i="16"/>
  <c r="D18" i="16"/>
  <c r="D17" i="16"/>
  <c r="D16" i="16"/>
  <c r="C26" i="16"/>
  <c r="C25" i="16"/>
  <c r="C24" i="16"/>
  <c r="C23" i="16"/>
  <c r="C22" i="16"/>
  <c r="C21" i="16"/>
  <c r="C20" i="16"/>
  <c r="C19" i="16"/>
  <c r="C18" i="16"/>
  <c r="C17" i="16"/>
  <c r="C16"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M87" i="15"/>
  <c r="M86" i="15"/>
  <c r="CO97" i="5" l="1"/>
  <c r="BW97" i="5"/>
  <c r="CO53" i="5"/>
  <c r="BW53" i="5"/>
  <c r="BE97" i="5"/>
  <c r="BE53" i="5"/>
  <c r="AM97" i="5" l="1"/>
  <c r="AM53" i="5"/>
  <c r="CO59" i="5" l="1"/>
  <c r="CO58" i="5"/>
  <c r="CO57" i="5"/>
  <c r="CO56" i="5"/>
  <c r="AM59" i="5"/>
  <c r="AM58" i="5"/>
  <c r="AM57" i="5"/>
  <c r="AM56" i="5"/>
  <c r="U59" i="5"/>
  <c r="U58" i="5"/>
  <c r="U57" i="5"/>
  <c r="U56" i="5"/>
  <c r="CO103" i="5"/>
  <c r="CO102" i="5"/>
  <c r="CO101" i="5"/>
  <c r="CO100" i="5"/>
  <c r="BW103" i="5"/>
  <c r="BW102" i="5"/>
  <c r="BW101" i="5"/>
  <c r="BW100" i="5"/>
  <c r="BE103" i="5"/>
  <c r="BE102" i="5"/>
  <c r="BE101" i="5"/>
  <c r="BE100" i="5"/>
  <c r="AM103" i="5"/>
  <c r="AM102" i="5"/>
  <c r="AM101" i="5"/>
  <c r="AM100" i="5"/>
  <c r="U103" i="5"/>
  <c r="U102" i="5"/>
  <c r="U101" i="5"/>
  <c r="U100" i="5"/>
  <c r="C103" i="5"/>
  <c r="C102" i="5"/>
  <c r="C101" i="5"/>
  <c r="C100" i="5"/>
  <c r="R20" i="4" l="1"/>
  <c r="AV23" i="4"/>
  <c r="D361" i="16" s="1"/>
  <c r="AU23" i="4"/>
  <c r="C361" i="16" s="1"/>
  <c r="AT23" i="4"/>
  <c r="B361" i="16" s="1"/>
  <c r="AV22" i="4"/>
  <c r="D360" i="16" s="1"/>
  <c r="AU22" i="4"/>
  <c r="C360" i="16" s="1"/>
  <c r="AT22" i="4"/>
  <c r="B360" i="16" s="1"/>
  <c r="AV20" i="4"/>
  <c r="D359" i="16" s="1"/>
  <c r="AU20" i="4"/>
  <c r="C359" i="16" s="1"/>
  <c r="AT20" i="4"/>
  <c r="B359" i="16" s="1"/>
  <c r="AV25" i="4" l="1"/>
  <c r="D362" i="16" s="1"/>
  <c r="AU25" i="4"/>
  <c r="C362" i="16" s="1"/>
  <c r="AU12" i="4" l="1"/>
  <c r="AP12" i="4"/>
  <c r="AK12" i="4"/>
  <c r="AV12" i="4"/>
  <c r="AQ12" i="4"/>
  <c r="AL12" i="4"/>
  <c r="AG12" i="4"/>
  <c r="AF12" i="4"/>
  <c r="AT12" i="4"/>
  <c r="AO12" i="4"/>
  <c r="AJ12" i="4"/>
  <c r="AE12" i="4"/>
  <c r="D224" i="16"/>
  <c r="AE99" i="15"/>
  <c r="D223" i="16" s="1"/>
  <c r="D209" i="16"/>
  <c r="Y99" i="15"/>
  <c r="D208" i="16" s="1"/>
  <c r="P99" i="15"/>
  <c r="J99" i="15"/>
  <c r="G99" i="15"/>
  <c r="AE95" i="15"/>
  <c r="D220" i="16" s="1"/>
  <c r="D221" i="16"/>
  <c r="D206" i="16"/>
  <c r="Y95" i="15"/>
  <c r="D205" i="16" s="1"/>
  <c r="P95" i="15"/>
  <c r="J95" i="15"/>
  <c r="G95" i="15"/>
  <c r="C224" i="16"/>
  <c r="AE68" i="15"/>
  <c r="C223" i="16" s="1"/>
  <c r="C209" i="16"/>
  <c r="Y68" i="15"/>
  <c r="C208" i="16" s="1"/>
  <c r="P68" i="15"/>
  <c r="J68" i="15"/>
  <c r="G68" i="15"/>
  <c r="C221" i="16"/>
  <c r="AE64" i="15"/>
  <c r="C220" i="16" s="1"/>
  <c r="C206" i="16"/>
  <c r="Y64" i="15"/>
  <c r="C205" i="16" s="1"/>
  <c r="P64" i="15"/>
  <c r="J64" i="15"/>
  <c r="G64" i="15"/>
  <c r="AE98" i="15"/>
  <c r="D222" i="16" s="1"/>
  <c r="Y98" i="15"/>
  <c r="D207" i="16" s="1"/>
  <c r="P98" i="15"/>
  <c r="J98" i="15"/>
  <c r="G98" i="15"/>
  <c r="AE94" i="15"/>
  <c r="D219" i="16" s="1"/>
  <c r="Y94" i="15"/>
  <c r="D204" i="16" s="1"/>
  <c r="P94" i="15"/>
  <c r="J94" i="15"/>
  <c r="G94" i="15"/>
  <c r="AB90" i="15"/>
  <c r="D213" i="16" s="1"/>
  <c r="Y90" i="15"/>
  <c r="D201" i="16" s="1"/>
  <c r="V90" i="15"/>
  <c r="D195" i="16" s="1"/>
  <c r="S90" i="15"/>
  <c r="P90" i="15"/>
  <c r="M90" i="15"/>
  <c r="AE86" i="15"/>
  <c r="D216" i="16" s="1"/>
  <c r="AB86" i="15"/>
  <c r="D210" i="16" s="1"/>
  <c r="Y86" i="15"/>
  <c r="D198" i="16" s="1"/>
  <c r="V86" i="15"/>
  <c r="D192" i="16" s="1"/>
  <c r="S86" i="15"/>
  <c r="P86" i="15"/>
  <c r="J86" i="15"/>
  <c r="G86" i="15"/>
  <c r="AE55" i="15"/>
  <c r="C216" i="16" s="1"/>
  <c r="AB55" i="15"/>
  <c r="C210" i="16" s="1"/>
  <c r="Y55" i="15"/>
  <c r="C198" i="16" s="1"/>
  <c r="V55" i="15"/>
  <c r="C192" i="16" s="1"/>
  <c r="S55" i="15"/>
  <c r="P55" i="15"/>
  <c r="M55" i="15"/>
  <c r="J55" i="15"/>
  <c r="G55" i="15"/>
  <c r="D215" i="16"/>
  <c r="D203" i="16"/>
  <c r="D197" i="16"/>
  <c r="AB91" i="15"/>
  <c r="D214" i="16" s="1"/>
  <c r="Y91" i="15"/>
  <c r="D202" i="16" s="1"/>
  <c r="V91" i="15"/>
  <c r="D196" i="16" s="1"/>
  <c r="S91" i="15"/>
  <c r="P91" i="15"/>
  <c r="M91" i="15"/>
  <c r="D218" i="16"/>
  <c r="D212" i="16"/>
  <c r="D200" i="16"/>
  <c r="D194" i="16"/>
  <c r="AE87" i="15"/>
  <c r="D217" i="16" s="1"/>
  <c r="AB87" i="15"/>
  <c r="D211" i="16" s="1"/>
  <c r="Y87" i="15"/>
  <c r="D199" i="16" s="1"/>
  <c r="V87" i="15"/>
  <c r="D193" i="16" s="1"/>
  <c r="S87" i="15"/>
  <c r="P87" i="15"/>
  <c r="J87" i="15"/>
  <c r="G87" i="15"/>
  <c r="AE67" i="15"/>
  <c r="C222" i="16" s="1"/>
  <c r="Y67" i="15"/>
  <c r="C207" i="16" s="1"/>
  <c r="P67" i="15"/>
  <c r="J67" i="15"/>
  <c r="G67" i="15"/>
  <c r="AE63" i="15"/>
  <c r="C219" i="16" s="1"/>
  <c r="Y63" i="15"/>
  <c r="C204" i="16" s="1"/>
  <c r="P63" i="15"/>
  <c r="J63" i="15"/>
  <c r="G63" i="15"/>
  <c r="C215" i="16"/>
  <c r="AB60" i="15"/>
  <c r="C214" i="16" s="1"/>
  <c r="C203" i="16"/>
  <c r="Y60" i="15"/>
  <c r="C202" i="16" s="1"/>
  <c r="C197" i="16"/>
  <c r="V60" i="15"/>
  <c r="C196" i="16" s="1"/>
  <c r="S60" i="15"/>
  <c r="P60" i="15"/>
  <c r="AB59" i="15"/>
  <c r="C213" i="16" s="1"/>
  <c r="Y59" i="15"/>
  <c r="C201" i="16" s="1"/>
  <c r="V59" i="15"/>
  <c r="C195" i="16" s="1"/>
  <c r="S59" i="15"/>
  <c r="P59" i="15"/>
  <c r="M60" i="15"/>
  <c r="M59" i="15"/>
  <c r="C218" i="16"/>
  <c r="AE56" i="15"/>
  <c r="C217" i="16" s="1"/>
  <c r="C212" i="16"/>
  <c r="AB56" i="15"/>
  <c r="C211" i="16" s="1"/>
  <c r="C200" i="16"/>
  <c r="Y56" i="15"/>
  <c r="C199" i="16" s="1"/>
  <c r="C194" i="16"/>
  <c r="V56" i="15"/>
  <c r="C193" i="16" s="1"/>
  <c r="S56" i="15"/>
  <c r="P56" i="15"/>
  <c r="M56" i="15"/>
  <c r="J56" i="15"/>
  <c r="G56" i="15"/>
  <c r="B209" i="16"/>
  <c r="Y37" i="15"/>
  <c r="B208" i="16" s="1"/>
  <c r="Y36" i="15"/>
  <c r="B207" i="16" s="1"/>
  <c r="B206" i="16"/>
  <c r="Y33" i="15"/>
  <c r="B205" i="16" s="1"/>
  <c r="Y32" i="15"/>
  <c r="B204" i="16" s="1"/>
  <c r="B203" i="16"/>
  <c r="Y29" i="15"/>
  <c r="B202" i="16" s="1"/>
  <c r="Y28" i="15"/>
  <c r="B201" i="16" s="1"/>
  <c r="Y25" i="15"/>
  <c r="B199" i="16" s="1"/>
  <c r="Y24" i="15"/>
  <c r="B198" i="16" s="1"/>
  <c r="B215" i="16"/>
  <c r="AB29" i="15"/>
  <c r="B214" i="16" s="1"/>
  <c r="AB28" i="15"/>
  <c r="B213" i="16" s="1"/>
  <c r="B212" i="16"/>
  <c r="AB25" i="15"/>
  <c r="B211" i="16" s="1"/>
  <c r="AB24" i="15"/>
  <c r="B210" i="16" s="1"/>
  <c r="B224" i="16"/>
  <c r="AE37" i="15"/>
  <c r="B223" i="16" s="1"/>
  <c r="B221" i="16"/>
  <c r="AE33" i="15"/>
  <c r="B220" i="16" s="1"/>
  <c r="AE36" i="15"/>
  <c r="B222" i="16" s="1"/>
  <c r="AE32" i="15"/>
  <c r="B219" i="16" s="1"/>
  <c r="B218" i="16"/>
  <c r="AE25" i="15"/>
  <c r="B217" i="16" s="1"/>
  <c r="AE24" i="15"/>
  <c r="B216" i="16" s="1"/>
  <c r="V28" i="15"/>
  <c r="B195" i="16" s="1"/>
  <c r="B197" i="16"/>
  <c r="V29" i="15"/>
  <c r="B196" i="16" s="1"/>
  <c r="G33" i="15"/>
  <c r="V24" i="15"/>
  <c r="B192" i="16" s="1"/>
  <c r="B200" i="16"/>
  <c r="B194" i="16"/>
  <c r="V25" i="15"/>
  <c r="B193" i="16" s="1"/>
  <c r="J25" i="15"/>
  <c r="BM85" i="9"/>
  <c r="BM86" i="9" s="1"/>
  <c r="BA85" i="9"/>
  <c r="BA86" i="9" s="1"/>
  <c r="AO85" i="9"/>
  <c r="AO86" i="9" s="1"/>
  <c r="BM49" i="9"/>
  <c r="BM50" i="9" s="1"/>
  <c r="BA49" i="9"/>
  <c r="BA50" i="9" s="1"/>
  <c r="AO49" i="9"/>
  <c r="AO50" i="9" s="1"/>
  <c r="AC49" i="9"/>
  <c r="AC50" i="9" s="1"/>
  <c r="AC51" i="9" s="1"/>
  <c r="AC52" i="9" s="1"/>
  <c r="AC53" i="9" s="1"/>
  <c r="AC54" i="9" s="1"/>
  <c r="AC55" i="9" s="1"/>
  <c r="AC56" i="9" s="1"/>
  <c r="AC57" i="9" s="1"/>
  <c r="AC58" i="9" s="1"/>
  <c r="AC59" i="9" s="1"/>
  <c r="AC60" i="9" s="1"/>
  <c r="AC61" i="9" s="1"/>
  <c r="AC62" i="9" s="1"/>
  <c r="AC63" i="9" s="1"/>
  <c r="AC64" i="9" s="1"/>
  <c r="AC65" i="9" s="1"/>
  <c r="AC66" i="9" s="1"/>
  <c r="AC67" i="9" s="1"/>
  <c r="AC68" i="9" s="1"/>
  <c r="AC85" i="9"/>
  <c r="AC86" i="9" s="1"/>
  <c r="AC87" i="9" s="1"/>
  <c r="AC88" i="9" s="1"/>
  <c r="AC89" i="9" s="1"/>
  <c r="AC90" i="9" s="1"/>
  <c r="AC91" i="9" s="1"/>
  <c r="AC92" i="9" s="1"/>
  <c r="AC93" i="9" s="1"/>
  <c r="AC94" i="9" s="1"/>
  <c r="AC95" i="9" s="1"/>
  <c r="AC96" i="9" s="1"/>
  <c r="AC97" i="9" s="1"/>
  <c r="AC98" i="9" s="1"/>
  <c r="AC99" i="9" s="1"/>
  <c r="AC100" i="9" s="1"/>
  <c r="AC101" i="9" s="1"/>
  <c r="AC102" i="9" s="1"/>
  <c r="AC103" i="9" s="1"/>
  <c r="AC104" i="9" s="1"/>
  <c r="AA53" i="9"/>
  <c r="AA52" i="9"/>
  <c r="AA51" i="9"/>
  <c r="AB51" i="9" s="1"/>
  <c r="AA50" i="9"/>
  <c r="BM13" i="9"/>
  <c r="BM14" i="9" s="1"/>
  <c r="AO13" i="9"/>
  <c r="AO14" i="9" s="1"/>
  <c r="BK17" i="9"/>
  <c r="BK16" i="9"/>
  <c r="BM37" i="9" s="1"/>
  <c r="BK15" i="9"/>
  <c r="BK14" i="9"/>
  <c r="BK13" i="9"/>
  <c r="AY17" i="9"/>
  <c r="AY16" i="9"/>
  <c r="BA37" i="9" s="1"/>
  <c r="AY15" i="9"/>
  <c r="AZ15" i="9" s="1"/>
  <c r="AY14" i="9"/>
  <c r="AY13" i="9"/>
  <c r="BK18" i="9"/>
  <c r="AY18" i="9"/>
  <c r="AM18" i="9"/>
  <c r="AM17" i="9"/>
  <c r="AM16" i="9"/>
  <c r="AO37" i="9" s="1"/>
  <c r="AM15" i="9"/>
  <c r="AN15" i="9" s="1"/>
  <c r="AM14" i="9"/>
  <c r="AM13" i="9"/>
  <c r="AA18" i="9"/>
  <c r="AA17" i="9"/>
  <c r="AA16" i="9"/>
  <c r="AA15" i="9"/>
  <c r="AB15" i="9" s="1"/>
  <c r="AA14" i="9"/>
  <c r="AA13" i="9"/>
  <c r="BK90" i="9"/>
  <c r="BK89" i="9"/>
  <c r="BK88" i="9"/>
  <c r="BN109" i="9" s="1"/>
  <c r="BK87" i="9"/>
  <c r="BL87" i="9" s="1"/>
  <c r="BK86" i="9"/>
  <c r="BK85" i="9"/>
  <c r="AY90" i="9"/>
  <c r="AY89" i="9"/>
  <c r="AY88" i="9"/>
  <c r="BA109" i="9" s="1"/>
  <c r="AY87" i="9"/>
  <c r="AZ87" i="9" s="1"/>
  <c r="AY86" i="9"/>
  <c r="AY85" i="9"/>
  <c r="AM90" i="9"/>
  <c r="AM89" i="9"/>
  <c r="AM88" i="9"/>
  <c r="AP109" i="9" s="1"/>
  <c r="AM87" i="9"/>
  <c r="AN87" i="9" s="1"/>
  <c r="AM86" i="9"/>
  <c r="AM85" i="9"/>
  <c r="AA90" i="9"/>
  <c r="AA89" i="9"/>
  <c r="AA88" i="9"/>
  <c r="AA87" i="9"/>
  <c r="AB87" i="9" s="1"/>
  <c r="AA86" i="9"/>
  <c r="AA85" i="9"/>
  <c r="BK54" i="9"/>
  <c r="BK53" i="9"/>
  <c r="BK52" i="9"/>
  <c r="BK51" i="9"/>
  <c r="BL51" i="9" s="1"/>
  <c r="BK50" i="9"/>
  <c r="AY54" i="9"/>
  <c r="AY53" i="9"/>
  <c r="AY52" i="9"/>
  <c r="AY51" i="9"/>
  <c r="AZ51" i="9" s="1"/>
  <c r="AY50" i="9"/>
  <c r="AM54" i="9"/>
  <c r="AM53" i="9"/>
  <c r="AM52" i="9"/>
  <c r="AM51" i="9"/>
  <c r="AN51" i="9" s="1"/>
  <c r="AM50" i="9"/>
  <c r="AA54" i="9"/>
  <c r="BK49" i="9"/>
  <c r="AY49" i="9"/>
  <c r="AM49" i="9"/>
  <c r="AA49" i="9"/>
  <c r="AO25" i="5"/>
  <c r="AP25" i="5"/>
  <c r="AQ25" i="5"/>
  <c r="AR25" i="5"/>
  <c r="AS25" i="5"/>
  <c r="AT25" i="5"/>
  <c r="AU25" i="5"/>
  <c r="AV25" i="5"/>
  <c r="AW25" i="5"/>
  <c r="AX25" i="5"/>
  <c r="AY25" i="5"/>
  <c r="DA113" i="5"/>
  <c r="CZ113" i="5"/>
  <c r="CY113" i="5"/>
  <c r="CX113" i="5"/>
  <c r="CW113" i="5"/>
  <c r="CV113" i="5"/>
  <c r="CU113" i="5"/>
  <c r="CT113" i="5"/>
  <c r="CS113" i="5"/>
  <c r="CR113" i="5"/>
  <c r="CQ113" i="5"/>
  <c r="CP113" i="5"/>
  <c r="DA69" i="5"/>
  <c r="CZ69" i="5"/>
  <c r="CY69" i="5"/>
  <c r="CX69" i="5"/>
  <c r="CW69" i="5"/>
  <c r="CV69" i="5"/>
  <c r="CU69" i="5"/>
  <c r="CT69" i="5"/>
  <c r="CS69" i="5"/>
  <c r="CR69" i="5"/>
  <c r="CQ69" i="5"/>
  <c r="CP69" i="5"/>
  <c r="DA25" i="5"/>
  <c r="CZ25" i="5"/>
  <c r="CY25" i="5"/>
  <c r="CX25" i="5"/>
  <c r="CW25" i="5"/>
  <c r="CV25" i="5"/>
  <c r="CU25" i="5"/>
  <c r="CT25" i="5"/>
  <c r="CS25" i="5"/>
  <c r="CR25" i="5"/>
  <c r="CQ25" i="5"/>
  <c r="CP25" i="5"/>
  <c r="CI113" i="5"/>
  <c r="CH113" i="5"/>
  <c r="CG113" i="5"/>
  <c r="CF113" i="5"/>
  <c r="CE113" i="5"/>
  <c r="CD113" i="5"/>
  <c r="CC113" i="5"/>
  <c r="CB113" i="5"/>
  <c r="CA113" i="5"/>
  <c r="BZ113" i="5"/>
  <c r="BY113" i="5"/>
  <c r="BX113" i="5"/>
  <c r="CI69" i="5"/>
  <c r="CH69" i="5"/>
  <c r="CG69" i="5"/>
  <c r="CF69" i="5"/>
  <c r="CE69" i="5"/>
  <c r="CD69" i="5"/>
  <c r="CC69" i="5"/>
  <c r="CB69" i="5"/>
  <c r="CA69" i="5"/>
  <c r="BZ69" i="5"/>
  <c r="BY69" i="5"/>
  <c r="BX69" i="5"/>
  <c r="CI25" i="5"/>
  <c r="CH25" i="5"/>
  <c r="CG25" i="5"/>
  <c r="CF25" i="5"/>
  <c r="CE25" i="5"/>
  <c r="CD25" i="5"/>
  <c r="CC25" i="5"/>
  <c r="CB25" i="5"/>
  <c r="CA25" i="5"/>
  <c r="BZ25" i="5"/>
  <c r="BY25" i="5"/>
  <c r="BX25" i="5"/>
  <c r="BQ113" i="5"/>
  <c r="BP113" i="5"/>
  <c r="BO113" i="5"/>
  <c r="BN113" i="5"/>
  <c r="BM113" i="5"/>
  <c r="BL113" i="5"/>
  <c r="BK113" i="5"/>
  <c r="BJ113" i="5"/>
  <c r="BI113" i="5"/>
  <c r="BH113" i="5"/>
  <c r="BG113" i="5"/>
  <c r="BF113" i="5"/>
  <c r="BQ69" i="5"/>
  <c r="BP69" i="5"/>
  <c r="BO69" i="5"/>
  <c r="BN69" i="5"/>
  <c r="BM69" i="5"/>
  <c r="BL69" i="5"/>
  <c r="BK69" i="5"/>
  <c r="BJ69" i="5"/>
  <c r="BI69" i="5"/>
  <c r="BH69" i="5"/>
  <c r="BG69" i="5"/>
  <c r="BF69" i="5"/>
  <c r="BQ25" i="5"/>
  <c r="BP25" i="5"/>
  <c r="BO25" i="5"/>
  <c r="BN25" i="5"/>
  <c r="BM25" i="5"/>
  <c r="BL25" i="5"/>
  <c r="BK25" i="5"/>
  <c r="BJ25" i="5"/>
  <c r="BI25" i="5"/>
  <c r="BH25" i="5"/>
  <c r="BG25" i="5"/>
  <c r="BF25" i="5"/>
  <c r="AY113" i="5"/>
  <c r="AX113" i="5"/>
  <c r="AW113" i="5"/>
  <c r="AV113" i="5"/>
  <c r="AU113" i="5"/>
  <c r="AT113" i="5"/>
  <c r="AS113" i="5"/>
  <c r="AR113" i="5"/>
  <c r="AQ113" i="5"/>
  <c r="AP113" i="5"/>
  <c r="AO113" i="5"/>
  <c r="AN113" i="5"/>
  <c r="AY69" i="5"/>
  <c r="AX69" i="5"/>
  <c r="AW69" i="5"/>
  <c r="AV69" i="5"/>
  <c r="AU69" i="5"/>
  <c r="AT69" i="5"/>
  <c r="AS69" i="5"/>
  <c r="AR69" i="5"/>
  <c r="AQ69" i="5"/>
  <c r="AP69" i="5"/>
  <c r="AO69" i="5"/>
  <c r="AN69" i="5"/>
  <c r="AN25" i="5"/>
  <c r="AG113" i="5"/>
  <c r="AF113" i="5"/>
  <c r="AE113" i="5"/>
  <c r="AD113" i="5"/>
  <c r="AC113" i="5"/>
  <c r="AB113" i="5"/>
  <c r="AA113" i="5"/>
  <c r="Z113" i="5"/>
  <c r="Y113" i="5"/>
  <c r="X113" i="5"/>
  <c r="W113" i="5"/>
  <c r="AG69" i="5"/>
  <c r="AF69" i="5"/>
  <c r="AE69" i="5"/>
  <c r="AD69" i="5"/>
  <c r="AC69" i="5"/>
  <c r="AB69" i="5"/>
  <c r="AA69" i="5"/>
  <c r="Z69" i="5"/>
  <c r="Y69" i="5"/>
  <c r="X69" i="5"/>
  <c r="W69" i="5"/>
  <c r="O113" i="5"/>
  <c r="N113" i="5"/>
  <c r="M113" i="5"/>
  <c r="L113" i="5"/>
  <c r="K113" i="5"/>
  <c r="J113" i="5"/>
  <c r="I113" i="5"/>
  <c r="H113" i="5"/>
  <c r="G113" i="5"/>
  <c r="F113" i="5"/>
  <c r="E113" i="5"/>
  <c r="O69" i="5"/>
  <c r="N69" i="5"/>
  <c r="M69" i="5"/>
  <c r="L69" i="5"/>
  <c r="J69" i="5"/>
  <c r="K69" i="5"/>
  <c r="I69" i="5"/>
  <c r="H69" i="5"/>
  <c r="G69" i="5"/>
  <c r="F69" i="5"/>
  <c r="E69" i="5"/>
  <c r="H25" i="5"/>
  <c r="I25" i="5"/>
  <c r="G25" i="5"/>
  <c r="F25" i="5"/>
  <c r="E25" i="5"/>
  <c r="DA108" i="5"/>
  <c r="CZ108" i="5"/>
  <c r="CY108" i="5"/>
  <c r="CX108" i="5"/>
  <c r="CW108" i="5"/>
  <c r="CV108" i="5"/>
  <c r="CU108" i="5"/>
  <c r="CT108" i="5"/>
  <c r="CS108" i="5"/>
  <c r="CR108" i="5"/>
  <c r="CQ108" i="5"/>
  <c r="CP108" i="5"/>
  <c r="DA64" i="5"/>
  <c r="CZ64" i="5"/>
  <c r="CY64" i="5"/>
  <c r="CX64" i="5"/>
  <c r="CW64" i="5"/>
  <c r="CV64" i="5"/>
  <c r="CU64" i="5"/>
  <c r="CT64" i="5"/>
  <c r="CS64" i="5"/>
  <c r="CR64" i="5"/>
  <c r="CQ64" i="5"/>
  <c r="CP64" i="5"/>
  <c r="CI108" i="5"/>
  <c r="CI129" i="5" s="1"/>
  <c r="CH108" i="5"/>
  <c r="CH129" i="5" s="1"/>
  <c r="CG108" i="5"/>
  <c r="CG129" i="5" s="1"/>
  <c r="CF108" i="5"/>
  <c r="CF129" i="5" s="1"/>
  <c r="CE108" i="5"/>
  <c r="CE129" i="5" s="1"/>
  <c r="CD108" i="5"/>
  <c r="CD129" i="5" s="1"/>
  <c r="CC108" i="5"/>
  <c r="CC129" i="5" s="1"/>
  <c r="CB108" i="5"/>
  <c r="CB129" i="5" s="1"/>
  <c r="CA108" i="5"/>
  <c r="CA129" i="5" s="1"/>
  <c r="BZ108" i="5"/>
  <c r="BZ129" i="5" s="1"/>
  <c r="BY108" i="5"/>
  <c r="BX108" i="5"/>
  <c r="BX129" i="5" s="1"/>
  <c r="CI64" i="5"/>
  <c r="CI85" i="5" s="1"/>
  <c r="CH64" i="5"/>
  <c r="CH85" i="5" s="1"/>
  <c r="CG64" i="5"/>
  <c r="CG85" i="5" s="1"/>
  <c r="CF64" i="5"/>
  <c r="CF85" i="5" s="1"/>
  <c r="CE64" i="5"/>
  <c r="CE85" i="5" s="1"/>
  <c r="CD64" i="5"/>
  <c r="CD85" i="5" s="1"/>
  <c r="CC64" i="5"/>
  <c r="CC85" i="5" s="1"/>
  <c r="CB64" i="5"/>
  <c r="CB85" i="5" s="1"/>
  <c r="CA64" i="5"/>
  <c r="CA85" i="5" s="1"/>
  <c r="BZ64" i="5"/>
  <c r="BZ85" i="5" s="1"/>
  <c r="BY64" i="5"/>
  <c r="BX64" i="5"/>
  <c r="BX85" i="5" s="1"/>
  <c r="BQ108" i="5"/>
  <c r="BP108" i="5"/>
  <c r="BO108" i="5"/>
  <c r="BN108" i="5"/>
  <c r="BM108" i="5"/>
  <c r="BL108" i="5"/>
  <c r="BK108" i="5"/>
  <c r="BJ108" i="5"/>
  <c r="BI108" i="5"/>
  <c r="BH108" i="5"/>
  <c r="BG108" i="5"/>
  <c r="BF108" i="5"/>
  <c r="BQ64" i="5"/>
  <c r="BP64" i="5"/>
  <c r="BO64" i="5"/>
  <c r="BN64" i="5"/>
  <c r="BM64" i="5"/>
  <c r="BL64" i="5"/>
  <c r="BK64" i="5"/>
  <c r="BJ64" i="5"/>
  <c r="BI64" i="5"/>
  <c r="BH64" i="5"/>
  <c r="BG64" i="5"/>
  <c r="BF64" i="5"/>
  <c r="AY108" i="5"/>
  <c r="AX108" i="5"/>
  <c r="AW108" i="5"/>
  <c r="AV108" i="5"/>
  <c r="AU108" i="5"/>
  <c r="AT108" i="5"/>
  <c r="AS108" i="5"/>
  <c r="AR108" i="5"/>
  <c r="AQ108" i="5"/>
  <c r="AP108" i="5"/>
  <c r="AO108" i="5"/>
  <c r="AN108" i="5"/>
  <c r="AY64" i="5"/>
  <c r="AX64" i="5"/>
  <c r="AW64" i="5"/>
  <c r="AV64" i="5"/>
  <c r="AU64" i="5"/>
  <c r="AT64" i="5"/>
  <c r="AS64" i="5"/>
  <c r="AR64" i="5"/>
  <c r="AQ64" i="5"/>
  <c r="AP64" i="5"/>
  <c r="AO64" i="5"/>
  <c r="AN64" i="5"/>
  <c r="AG108" i="5"/>
  <c r="AF108" i="5"/>
  <c r="AE108" i="5"/>
  <c r="AD108" i="5"/>
  <c r="AC108" i="5"/>
  <c r="AB108" i="5"/>
  <c r="AA108" i="5"/>
  <c r="Z108" i="5"/>
  <c r="Y108" i="5"/>
  <c r="X108" i="5"/>
  <c r="W108" i="5"/>
  <c r="V108" i="5"/>
  <c r="AG64" i="5"/>
  <c r="AF64" i="5"/>
  <c r="AE64" i="5"/>
  <c r="AD64" i="5"/>
  <c r="AC64" i="5"/>
  <c r="AB64" i="5"/>
  <c r="AA64" i="5"/>
  <c r="Z64" i="5"/>
  <c r="Y64" i="5"/>
  <c r="X64" i="5"/>
  <c r="W64" i="5"/>
  <c r="V64" i="5"/>
  <c r="O108" i="5"/>
  <c r="O131" i="5" s="1"/>
  <c r="N108" i="5"/>
  <c r="N131" i="5" s="1"/>
  <c r="M108" i="5"/>
  <c r="M131" i="5" s="1"/>
  <c r="L108" i="5"/>
  <c r="L131" i="5" s="1"/>
  <c r="K108" i="5"/>
  <c r="K131" i="5" s="1"/>
  <c r="J108" i="5"/>
  <c r="J131" i="5" s="1"/>
  <c r="I108" i="5"/>
  <c r="I131" i="5" s="1"/>
  <c r="H108" i="5"/>
  <c r="H131" i="5" s="1"/>
  <c r="G108" i="5"/>
  <c r="G131" i="5" s="1"/>
  <c r="F108" i="5"/>
  <c r="F131" i="5" s="1"/>
  <c r="E108" i="5"/>
  <c r="E131" i="5" s="1"/>
  <c r="D108" i="5"/>
  <c r="D131" i="5" s="1"/>
  <c r="O64" i="5"/>
  <c r="O87" i="5" s="1"/>
  <c r="N64" i="5"/>
  <c r="N87" i="5" s="1"/>
  <c r="M64" i="5"/>
  <c r="M87" i="5" s="1"/>
  <c r="L64" i="5"/>
  <c r="L87" i="5" s="1"/>
  <c r="K64" i="5"/>
  <c r="K87" i="5" s="1"/>
  <c r="J64" i="5"/>
  <c r="J87" i="5" s="1"/>
  <c r="I64" i="5"/>
  <c r="I87" i="5" s="1"/>
  <c r="H64" i="5"/>
  <c r="H87" i="5" s="1"/>
  <c r="G64" i="5"/>
  <c r="G87" i="5" s="1"/>
  <c r="F64" i="5"/>
  <c r="F87" i="5" s="1"/>
  <c r="E64" i="5"/>
  <c r="E87" i="5" s="1"/>
  <c r="D64" i="5"/>
  <c r="D87" i="5" s="1"/>
  <c r="DA20" i="5"/>
  <c r="CZ20" i="5"/>
  <c r="CY20" i="5"/>
  <c r="CX20" i="5"/>
  <c r="CW20" i="5"/>
  <c r="CV20" i="5"/>
  <c r="CU20" i="5"/>
  <c r="CT20" i="5"/>
  <c r="CS20" i="5"/>
  <c r="CR20" i="5"/>
  <c r="CQ20" i="5"/>
  <c r="CP20" i="5"/>
  <c r="CI20" i="5"/>
  <c r="CI41" i="5" s="1"/>
  <c r="CH20" i="5"/>
  <c r="CH41" i="5" s="1"/>
  <c r="CG20" i="5"/>
  <c r="CG41" i="5" s="1"/>
  <c r="CF20" i="5"/>
  <c r="CF41" i="5" s="1"/>
  <c r="CE20" i="5"/>
  <c r="CE41" i="5" s="1"/>
  <c r="CD20" i="5"/>
  <c r="CD41" i="5" s="1"/>
  <c r="CC20" i="5"/>
  <c r="CC41" i="5" s="1"/>
  <c r="CB20" i="5"/>
  <c r="CB41" i="5" s="1"/>
  <c r="CA20" i="5"/>
  <c r="CA41" i="5" s="1"/>
  <c r="BZ20" i="5"/>
  <c r="BZ41" i="5" s="1"/>
  <c r="BY20" i="5"/>
  <c r="BX20" i="5"/>
  <c r="BX41" i="5" s="1"/>
  <c r="BQ20" i="5"/>
  <c r="BP20" i="5"/>
  <c r="BO20" i="5"/>
  <c r="BN20" i="5"/>
  <c r="BM20" i="5"/>
  <c r="BL20" i="5"/>
  <c r="BK20" i="5"/>
  <c r="BJ20" i="5"/>
  <c r="BI20" i="5"/>
  <c r="BH20" i="5"/>
  <c r="BG20" i="5"/>
  <c r="BF20" i="5"/>
  <c r="AY20" i="5"/>
  <c r="AX20" i="5"/>
  <c r="AW20" i="5"/>
  <c r="AV20" i="5"/>
  <c r="AU20" i="5"/>
  <c r="AT20" i="5"/>
  <c r="AS20" i="5"/>
  <c r="AR20" i="5"/>
  <c r="AQ20" i="5"/>
  <c r="AP20" i="5"/>
  <c r="AO20" i="5"/>
  <c r="AN20" i="5"/>
  <c r="AG20" i="5"/>
  <c r="AF20" i="5"/>
  <c r="AE20" i="5"/>
  <c r="AD20" i="5"/>
  <c r="AC20" i="5"/>
  <c r="AB20" i="5"/>
  <c r="AA20" i="5"/>
  <c r="Z20" i="5"/>
  <c r="Y20" i="5"/>
  <c r="X20" i="5"/>
  <c r="W20" i="5"/>
  <c r="V20" i="5"/>
  <c r="O20" i="5"/>
  <c r="O43" i="5" s="1"/>
  <c r="N20" i="5"/>
  <c r="N43" i="5" s="1"/>
  <c r="M20" i="5"/>
  <c r="M43" i="5" s="1"/>
  <c r="L20" i="5"/>
  <c r="L43" i="5" s="1"/>
  <c r="K20" i="5"/>
  <c r="K43" i="5" s="1"/>
  <c r="J20" i="5"/>
  <c r="J43" i="5" s="1"/>
  <c r="I20" i="5"/>
  <c r="I43" i="5" s="1"/>
  <c r="H20" i="5"/>
  <c r="H43" i="5" s="1"/>
  <c r="G20" i="5"/>
  <c r="G43" i="5" s="1"/>
  <c r="F20" i="5"/>
  <c r="F43" i="5" s="1"/>
  <c r="E20" i="5"/>
  <c r="E43" i="5" s="1"/>
  <c r="D20" i="5"/>
  <c r="D43" i="5" s="1"/>
  <c r="BW59" i="5"/>
  <c r="BW58" i="5"/>
  <c r="BW57" i="5"/>
  <c r="BW56" i="5"/>
  <c r="BE59" i="5"/>
  <c r="BE58" i="5"/>
  <c r="BE57" i="5"/>
  <c r="BE56" i="5"/>
  <c r="AM60" i="5"/>
  <c r="C59" i="5"/>
  <c r="C58" i="5"/>
  <c r="C57" i="5"/>
  <c r="C56" i="5"/>
  <c r="BW15" i="5"/>
  <c r="BW14" i="5"/>
  <c r="BW13" i="5"/>
  <c r="BW12" i="5"/>
  <c r="BE15" i="5"/>
  <c r="BE14" i="5"/>
  <c r="BE13" i="5"/>
  <c r="BE12" i="5"/>
  <c r="AM15" i="5"/>
  <c r="AM14" i="5"/>
  <c r="AM13" i="5"/>
  <c r="AM12" i="5"/>
  <c r="U15" i="5"/>
  <c r="U14" i="5"/>
  <c r="U13" i="5"/>
  <c r="U12" i="5"/>
  <c r="C15" i="5"/>
  <c r="C14" i="5"/>
  <c r="C13" i="5"/>
  <c r="C12" i="5"/>
  <c r="CO9" i="5"/>
  <c r="BW9" i="5"/>
  <c r="BE9" i="5"/>
  <c r="AM9" i="5"/>
  <c r="CO96" i="5"/>
  <c r="CO52" i="5"/>
  <c r="CO8" i="5"/>
  <c r="BW96" i="5"/>
  <c r="BW52" i="5"/>
  <c r="BW8" i="5"/>
  <c r="BE96" i="5"/>
  <c r="BE52" i="5"/>
  <c r="BE8" i="5"/>
  <c r="AM96" i="5"/>
  <c r="AM52" i="5"/>
  <c r="AM8" i="5"/>
  <c r="DA110" i="5"/>
  <c r="CZ110" i="5"/>
  <c r="CY110" i="5"/>
  <c r="CX110" i="5"/>
  <c r="CW110" i="5"/>
  <c r="CV110" i="5"/>
  <c r="CU110" i="5"/>
  <c r="CT110" i="5"/>
  <c r="CS110" i="5"/>
  <c r="CR110" i="5"/>
  <c r="CQ110" i="5"/>
  <c r="CP110" i="5"/>
  <c r="DA66" i="5"/>
  <c r="CZ66" i="5"/>
  <c r="CY66" i="5"/>
  <c r="CX66" i="5"/>
  <c r="CW66" i="5"/>
  <c r="CV66" i="5"/>
  <c r="CU66" i="5"/>
  <c r="CT66" i="5"/>
  <c r="CS66" i="5"/>
  <c r="CR66" i="5"/>
  <c r="CQ66" i="5"/>
  <c r="CP66" i="5"/>
  <c r="DA22" i="5"/>
  <c r="CZ22" i="5"/>
  <c r="CY22" i="5"/>
  <c r="CX22" i="5"/>
  <c r="CW22" i="5"/>
  <c r="CV22" i="5"/>
  <c r="CU22" i="5"/>
  <c r="CT22" i="5"/>
  <c r="CS22" i="5"/>
  <c r="CR22" i="5"/>
  <c r="CQ22" i="5"/>
  <c r="CP22" i="5"/>
  <c r="CI110" i="5"/>
  <c r="CH110" i="5"/>
  <c r="CG110" i="5"/>
  <c r="CF110" i="5"/>
  <c r="CE110" i="5"/>
  <c r="CD110" i="5"/>
  <c r="CC110" i="5"/>
  <c r="CB110" i="5"/>
  <c r="CA110" i="5"/>
  <c r="BZ110" i="5"/>
  <c r="BY110" i="5"/>
  <c r="BX110" i="5"/>
  <c r="CI66" i="5"/>
  <c r="CH66" i="5"/>
  <c r="CG66" i="5"/>
  <c r="CF66" i="5"/>
  <c r="CE66" i="5"/>
  <c r="CD66" i="5"/>
  <c r="CC66" i="5"/>
  <c r="CB66" i="5"/>
  <c r="CA66" i="5"/>
  <c r="BZ66" i="5"/>
  <c r="BY66" i="5"/>
  <c r="BX66" i="5"/>
  <c r="CI22" i="5"/>
  <c r="CH22" i="5"/>
  <c r="CG22" i="5"/>
  <c r="CF22" i="5"/>
  <c r="CE22" i="5"/>
  <c r="CD22" i="5"/>
  <c r="CC22" i="5"/>
  <c r="CB22" i="5"/>
  <c r="CA22" i="5"/>
  <c r="BZ22" i="5"/>
  <c r="BY22" i="5"/>
  <c r="BX22" i="5"/>
  <c r="BQ22" i="5"/>
  <c r="BP22" i="5"/>
  <c r="BO22" i="5"/>
  <c r="BN22" i="5"/>
  <c r="BM22" i="5"/>
  <c r="BL22" i="5"/>
  <c r="BK22" i="5"/>
  <c r="BJ22" i="5"/>
  <c r="BI22" i="5"/>
  <c r="BH22" i="5"/>
  <c r="BG22" i="5"/>
  <c r="BF22" i="5"/>
  <c r="BQ66" i="5"/>
  <c r="BP66" i="5"/>
  <c r="BO66" i="5"/>
  <c r="BN66" i="5"/>
  <c r="BM66" i="5"/>
  <c r="BL66" i="5"/>
  <c r="BK66" i="5"/>
  <c r="BJ66" i="5"/>
  <c r="BI66" i="5"/>
  <c r="BH66" i="5"/>
  <c r="BG66" i="5"/>
  <c r="BF66" i="5"/>
  <c r="BQ110" i="5"/>
  <c r="BP110" i="5"/>
  <c r="BO110" i="5"/>
  <c r="BN110" i="5"/>
  <c r="BM110" i="5"/>
  <c r="BL110" i="5"/>
  <c r="BK110" i="5"/>
  <c r="BJ110" i="5"/>
  <c r="BI110" i="5"/>
  <c r="BH110" i="5"/>
  <c r="BG110" i="5"/>
  <c r="BF110" i="5"/>
  <c r="AY110" i="5"/>
  <c r="AX110" i="5"/>
  <c r="AW110" i="5"/>
  <c r="AV110" i="5"/>
  <c r="AU110" i="5"/>
  <c r="AT110" i="5"/>
  <c r="AS110" i="5"/>
  <c r="AR110" i="5"/>
  <c r="AQ110" i="5"/>
  <c r="AP110" i="5"/>
  <c r="AO110" i="5"/>
  <c r="AN110" i="5"/>
  <c r="AY66" i="5"/>
  <c r="AX66" i="5"/>
  <c r="AW66" i="5"/>
  <c r="AV66" i="5"/>
  <c r="AU66" i="5"/>
  <c r="AT66" i="5"/>
  <c r="AS66" i="5"/>
  <c r="AR66" i="5"/>
  <c r="AQ66" i="5"/>
  <c r="AP66" i="5"/>
  <c r="AO66" i="5"/>
  <c r="AN66" i="5"/>
  <c r="AY22" i="5"/>
  <c r="AX22" i="5"/>
  <c r="AW22" i="5"/>
  <c r="AV22" i="5"/>
  <c r="AU22" i="5"/>
  <c r="AT22" i="5"/>
  <c r="AS22" i="5"/>
  <c r="AR22" i="5"/>
  <c r="AQ22" i="5"/>
  <c r="AP22" i="5"/>
  <c r="AO22" i="5"/>
  <c r="AN22" i="5"/>
  <c r="AG22" i="5"/>
  <c r="AF22" i="5"/>
  <c r="AE22" i="5"/>
  <c r="AD22" i="5"/>
  <c r="AC22" i="5"/>
  <c r="AB22" i="5"/>
  <c r="AA22" i="5"/>
  <c r="Z22" i="5"/>
  <c r="Y22" i="5"/>
  <c r="X22" i="5"/>
  <c r="W22" i="5"/>
  <c r="V22" i="5"/>
  <c r="AG110" i="5"/>
  <c r="AF110" i="5"/>
  <c r="AE110" i="5"/>
  <c r="AD110" i="5"/>
  <c r="AC110" i="5"/>
  <c r="AB110" i="5"/>
  <c r="AA110" i="5"/>
  <c r="Z110" i="5"/>
  <c r="Y110" i="5"/>
  <c r="X110" i="5"/>
  <c r="W110" i="5"/>
  <c r="V110" i="5"/>
  <c r="AG66" i="5"/>
  <c r="AF66" i="5"/>
  <c r="AE66" i="5"/>
  <c r="AD66" i="5"/>
  <c r="AC66" i="5"/>
  <c r="AB66" i="5"/>
  <c r="AA66" i="5"/>
  <c r="Z66" i="5"/>
  <c r="Y66" i="5"/>
  <c r="X66" i="5"/>
  <c r="W66" i="5"/>
  <c r="V66" i="5"/>
  <c r="O66" i="5"/>
  <c r="N66" i="5"/>
  <c r="M66" i="5"/>
  <c r="L66" i="5"/>
  <c r="K66" i="5"/>
  <c r="J66" i="5"/>
  <c r="I66" i="5"/>
  <c r="H66" i="5"/>
  <c r="G66" i="5"/>
  <c r="F66" i="5"/>
  <c r="E66" i="5"/>
  <c r="D66" i="5"/>
  <c r="O110" i="5"/>
  <c r="N110" i="5"/>
  <c r="M110" i="5"/>
  <c r="L110" i="5"/>
  <c r="K110" i="5"/>
  <c r="J110" i="5"/>
  <c r="I110" i="5"/>
  <c r="H110" i="5"/>
  <c r="G110" i="5"/>
  <c r="F110" i="5"/>
  <c r="E110" i="5"/>
  <c r="D110" i="5"/>
  <c r="D22" i="5"/>
  <c r="K22" i="5"/>
  <c r="O22" i="5"/>
  <c r="N22" i="5"/>
  <c r="M22" i="5"/>
  <c r="L22" i="5"/>
  <c r="J22" i="5"/>
  <c r="I22" i="5"/>
  <c r="H22" i="5"/>
  <c r="G22" i="5"/>
  <c r="F22" i="5"/>
  <c r="E22" i="5"/>
  <c r="BD8" i="8"/>
  <c r="BD9" i="8" s="1"/>
  <c r="BC8" i="8"/>
  <c r="BC9" i="8" s="1"/>
  <c r="BB8" i="8"/>
  <c r="BB9" i="8" s="1"/>
  <c r="AT8" i="8"/>
  <c r="AT9" i="8" s="1"/>
  <c r="AS8" i="8"/>
  <c r="AS9" i="8" s="1"/>
  <c r="AR8" i="8"/>
  <c r="AR9" i="8" s="1"/>
  <c r="AJ8" i="8"/>
  <c r="AJ9" i="8" s="1"/>
  <c r="AI8" i="8"/>
  <c r="AI9" i="8" s="1"/>
  <c r="AH8" i="8"/>
  <c r="AH9" i="8" s="1"/>
  <c r="Z8" i="8"/>
  <c r="Z9" i="8" s="1"/>
  <c r="Y8" i="8"/>
  <c r="Y9" i="8" s="1"/>
  <c r="X8" i="8"/>
  <c r="X9" i="8" s="1"/>
  <c r="AQ17" i="8"/>
  <c r="AQ18" i="8"/>
  <c r="AQ19" i="8"/>
  <c r="AQ20" i="8"/>
  <c r="AQ21" i="8"/>
  <c r="AQ22" i="8"/>
  <c r="AQ23" i="8"/>
  <c r="AQ24" i="8"/>
  <c r="AQ25" i="8"/>
  <c r="AQ26" i="8"/>
  <c r="AQ27" i="8"/>
  <c r="AQ28" i="8"/>
  <c r="AQ29" i="8"/>
  <c r="AQ30" i="8"/>
  <c r="AQ31" i="8"/>
  <c r="AQ32" i="8"/>
  <c r="AQ33" i="8"/>
  <c r="AQ34" i="8"/>
  <c r="AQ35" i="8"/>
  <c r="AQ36" i="8"/>
  <c r="AQ37" i="8"/>
  <c r="AQ38" i="8"/>
  <c r="AQ39" i="8"/>
  <c r="AQ40" i="8"/>
  <c r="AQ41" i="8"/>
  <c r="AQ42" i="8"/>
  <c r="AQ43" i="8"/>
  <c r="AQ44" i="8"/>
  <c r="AQ45" i="8"/>
  <c r="AQ46" i="8"/>
  <c r="AQ47" i="8"/>
  <c r="AQ48" i="8"/>
  <c r="AQ49" i="8"/>
  <c r="AQ50" i="8"/>
  <c r="AQ51" i="8"/>
  <c r="AQ52" i="8"/>
  <c r="AQ53" i="8"/>
  <c r="AQ54" i="8"/>
  <c r="AQ55" i="8"/>
  <c r="AQ56" i="8"/>
  <c r="AQ57" i="8"/>
  <c r="AQ58" i="8"/>
  <c r="AQ59" i="8"/>
  <c r="AQ60" i="8"/>
  <c r="AQ61" i="8"/>
  <c r="AQ62" i="8"/>
  <c r="AQ63" i="8"/>
  <c r="AQ64" i="8"/>
  <c r="AQ65" i="8"/>
  <c r="AQ66" i="8"/>
  <c r="AQ67" i="8"/>
  <c r="AQ68" i="8"/>
  <c r="AQ69" i="8"/>
  <c r="AQ70" i="8"/>
  <c r="AQ71" i="8"/>
  <c r="AQ72" i="8"/>
  <c r="AQ73" i="8"/>
  <c r="AQ74" i="8"/>
  <c r="AQ75" i="8"/>
  <c r="AQ76" i="8"/>
  <c r="AQ77" i="8"/>
  <c r="AQ78" i="8"/>
  <c r="AQ79" i="8"/>
  <c r="AQ80" i="8"/>
  <c r="AQ81" i="8"/>
  <c r="AQ82" i="8"/>
  <c r="AQ83" i="8"/>
  <c r="AQ84" i="8"/>
  <c r="AQ85" i="8"/>
  <c r="AQ86" i="8"/>
  <c r="AQ87" i="8"/>
  <c r="AQ88" i="8"/>
  <c r="AQ89" i="8"/>
  <c r="AQ90" i="8"/>
  <c r="AQ91" i="8"/>
  <c r="AQ92" i="8"/>
  <c r="AQ93" i="8"/>
  <c r="AQ94" i="8"/>
  <c r="AQ95" i="8"/>
  <c r="AQ96" i="8"/>
  <c r="AQ97" i="8"/>
  <c r="AQ98" i="8"/>
  <c r="AQ99" i="8"/>
  <c r="AQ100" i="8"/>
  <c r="AQ101" i="8"/>
  <c r="AQ102" i="8"/>
  <c r="AQ103" i="8"/>
  <c r="AQ104" i="8"/>
  <c r="AQ105" i="8"/>
  <c r="AQ106" i="8"/>
  <c r="AQ107" i="8"/>
  <c r="AQ108" i="8"/>
  <c r="AQ109" i="8"/>
  <c r="AQ110" i="8"/>
  <c r="AQ111" i="8"/>
  <c r="AQ112" i="8"/>
  <c r="AQ113" i="8"/>
  <c r="AQ114" i="8"/>
  <c r="AQ115" i="8"/>
  <c r="AQ116" i="8"/>
  <c r="AQ117" i="8"/>
  <c r="AQ118" i="8"/>
  <c r="AQ119" i="8"/>
  <c r="AQ120" i="8"/>
  <c r="AQ121" i="8"/>
  <c r="AQ122" i="8"/>
  <c r="AQ123" i="8"/>
  <c r="AQ124" i="8"/>
  <c r="AQ125" i="8"/>
  <c r="AQ126" i="8"/>
  <c r="AQ127" i="8"/>
  <c r="AQ128" i="8"/>
  <c r="AQ129" i="8"/>
  <c r="AQ130" i="8"/>
  <c r="AQ131" i="8"/>
  <c r="AQ132" i="8"/>
  <c r="AQ133" i="8"/>
  <c r="AQ134" i="8"/>
  <c r="AQ135" i="8"/>
  <c r="AQ136" i="8"/>
  <c r="AQ137" i="8"/>
  <c r="AQ138" i="8"/>
  <c r="AQ139" i="8"/>
  <c r="AQ140" i="8"/>
  <c r="AQ141" i="8"/>
  <c r="AQ142" i="8"/>
  <c r="AQ143" i="8"/>
  <c r="AQ144" i="8"/>
  <c r="AQ145" i="8"/>
  <c r="AQ146" i="8"/>
  <c r="AQ147" i="8"/>
  <c r="AQ148" i="8"/>
  <c r="AQ149" i="8"/>
  <c r="AQ150" i="8"/>
  <c r="AQ151" i="8"/>
  <c r="AQ152" i="8"/>
  <c r="AQ153" i="8"/>
  <c r="AQ154" i="8"/>
  <c r="AQ155" i="8"/>
  <c r="AQ156" i="8"/>
  <c r="AQ157" i="8"/>
  <c r="AQ158" i="8"/>
  <c r="AQ159" i="8"/>
  <c r="AQ160" i="8"/>
  <c r="AQ161" i="8"/>
  <c r="AQ162" i="8"/>
  <c r="AQ163" i="8"/>
  <c r="AQ164" i="8"/>
  <c r="AQ165" i="8"/>
  <c r="AQ166" i="8"/>
  <c r="AQ167" i="8"/>
  <c r="AQ168" i="8"/>
  <c r="AQ169" i="8"/>
  <c r="AQ170" i="8"/>
  <c r="AQ171" i="8"/>
  <c r="AQ172" i="8"/>
  <c r="AQ173" i="8"/>
  <c r="AQ174" i="8"/>
  <c r="AQ175" i="8"/>
  <c r="AQ176" i="8"/>
  <c r="AQ177" i="8"/>
  <c r="AQ178" i="8"/>
  <c r="AQ179" i="8"/>
  <c r="AQ180" i="8"/>
  <c r="AQ181" i="8"/>
  <c r="AQ182" i="8"/>
  <c r="AQ183" i="8"/>
  <c r="AQ184" i="8"/>
  <c r="AQ185" i="8"/>
  <c r="AQ186" i="8"/>
  <c r="AQ187" i="8"/>
  <c r="AQ188" i="8"/>
  <c r="AQ189" i="8"/>
  <c r="AQ190" i="8"/>
  <c r="AQ191" i="8"/>
  <c r="AQ192" i="8"/>
  <c r="AQ193" i="8"/>
  <c r="AQ194" i="8"/>
  <c r="AQ195" i="8"/>
  <c r="AQ196" i="8"/>
  <c r="AQ197" i="8"/>
  <c r="AQ198" i="8"/>
  <c r="AQ199" i="8"/>
  <c r="AQ200" i="8"/>
  <c r="AQ201" i="8"/>
  <c r="AQ202" i="8"/>
  <c r="AQ203" i="8"/>
  <c r="AQ204" i="8"/>
  <c r="AQ205" i="8"/>
  <c r="AQ206" i="8"/>
  <c r="AQ207" i="8"/>
  <c r="AQ208" i="8"/>
  <c r="AQ209" i="8"/>
  <c r="AQ210" i="8"/>
  <c r="AQ211" i="8"/>
  <c r="AQ212" i="8"/>
  <c r="AQ213" i="8"/>
  <c r="AQ214" i="8"/>
  <c r="AQ215" i="8"/>
  <c r="AQ216" i="8"/>
  <c r="AQ217" i="8"/>
  <c r="AQ218" i="8"/>
  <c r="AQ219" i="8"/>
  <c r="AQ220" i="8"/>
  <c r="AQ221" i="8"/>
  <c r="AQ222" i="8"/>
  <c r="AQ223" i="8"/>
  <c r="AQ224" i="8"/>
  <c r="AQ225" i="8"/>
  <c r="AQ226" i="8"/>
  <c r="AQ227" i="8"/>
  <c r="AQ228" i="8"/>
  <c r="AQ229" i="8"/>
  <c r="AQ230" i="8"/>
  <c r="AQ231" i="8"/>
  <c r="AQ232" i="8"/>
  <c r="AQ233" i="8"/>
  <c r="AQ234" i="8"/>
  <c r="AQ235" i="8"/>
  <c r="AQ236" i="8"/>
  <c r="AQ237" i="8"/>
  <c r="AQ238" i="8"/>
  <c r="AQ239" i="8"/>
  <c r="AQ240" i="8"/>
  <c r="AQ241" i="8"/>
  <c r="AQ242" i="8"/>
  <c r="AQ243" i="8"/>
  <c r="AQ244" i="8"/>
  <c r="AQ245" i="8"/>
  <c r="AQ246" i="8"/>
  <c r="AQ247" i="8"/>
  <c r="AQ248" i="8"/>
  <c r="AQ249" i="8"/>
  <c r="AQ250" i="8"/>
  <c r="AQ251" i="8"/>
  <c r="AQ252" i="8"/>
  <c r="AQ253" i="8"/>
  <c r="AQ254" i="8"/>
  <c r="AQ255" i="8"/>
  <c r="AQ256" i="8"/>
  <c r="AQ257" i="8"/>
  <c r="AQ258" i="8"/>
  <c r="AQ259" i="8"/>
  <c r="AQ260" i="8"/>
  <c r="AQ261" i="8"/>
  <c r="AQ262" i="8"/>
  <c r="AQ263" i="8"/>
  <c r="AQ264" i="8"/>
  <c r="AQ265" i="8"/>
  <c r="AQ266" i="8"/>
  <c r="AQ267" i="8"/>
  <c r="AQ268" i="8"/>
  <c r="AQ269" i="8"/>
  <c r="AQ270" i="8"/>
  <c r="AQ271" i="8"/>
  <c r="AQ272" i="8"/>
  <c r="AQ273" i="8"/>
  <c r="AQ274" i="8"/>
  <c r="AQ275" i="8"/>
  <c r="AQ276" i="8"/>
  <c r="AQ277" i="8"/>
  <c r="AQ278" i="8"/>
  <c r="AQ279" i="8"/>
  <c r="AQ280" i="8"/>
  <c r="AQ281" i="8"/>
  <c r="AQ282" i="8"/>
  <c r="AQ283" i="8"/>
  <c r="AQ284" i="8"/>
  <c r="AQ285" i="8"/>
  <c r="AQ286" i="8"/>
  <c r="AQ287" i="8"/>
  <c r="AQ288" i="8"/>
  <c r="AQ289" i="8"/>
  <c r="AQ290" i="8"/>
  <c r="AQ291" i="8"/>
  <c r="AQ292" i="8"/>
  <c r="AQ293" i="8"/>
  <c r="AQ294" i="8"/>
  <c r="AQ295" i="8"/>
  <c r="AQ296" i="8"/>
  <c r="AQ297" i="8"/>
  <c r="AQ298" i="8"/>
  <c r="AQ299" i="8"/>
  <c r="AQ300" i="8"/>
  <c r="AQ301" i="8"/>
  <c r="AQ302" i="8"/>
  <c r="AQ303" i="8"/>
  <c r="AQ304" i="8"/>
  <c r="AQ305" i="8"/>
  <c r="AQ306" i="8"/>
  <c r="AQ307" i="8"/>
  <c r="AQ308" i="8"/>
  <c r="AQ309" i="8"/>
  <c r="AQ310" i="8"/>
  <c r="AQ311" i="8"/>
  <c r="AQ312" i="8"/>
  <c r="AQ313" i="8"/>
  <c r="AQ314" i="8"/>
  <c r="AQ315" i="8"/>
  <c r="AQ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240" i="8"/>
  <c r="AG241" i="8"/>
  <c r="AG242" i="8"/>
  <c r="AG243" i="8"/>
  <c r="AG244"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312" i="8"/>
  <c r="AG313" i="8"/>
  <c r="AG314" i="8"/>
  <c r="AG315" i="8"/>
  <c r="AG16" i="8"/>
  <c r="W17" i="8"/>
  <c r="W18" i="8"/>
  <c r="W19" i="8"/>
  <c r="W20" i="8"/>
  <c r="W21" i="8"/>
  <c r="W22" i="8"/>
  <c r="W23" i="8"/>
  <c r="W24" i="8"/>
  <c r="W25" i="8"/>
  <c r="W26" i="8"/>
  <c r="W27" i="8"/>
  <c r="W28" i="8"/>
  <c r="W29" i="8"/>
  <c r="W30" i="8"/>
  <c r="W31" i="8"/>
  <c r="W32" i="8"/>
  <c r="W33" i="8"/>
  <c r="W34" i="8"/>
  <c r="W35" i="8"/>
  <c r="W36" i="8"/>
  <c r="W37" i="8"/>
  <c r="W38" i="8"/>
  <c r="W39" i="8"/>
  <c r="W40" i="8"/>
  <c r="W41" i="8"/>
  <c r="W42" i="8"/>
  <c r="W43" i="8"/>
  <c r="W44" i="8"/>
  <c r="W45" i="8"/>
  <c r="W46" i="8"/>
  <c r="W47" i="8"/>
  <c r="W48" i="8"/>
  <c r="W49" i="8"/>
  <c r="W50" i="8"/>
  <c r="W51" i="8"/>
  <c r="W52" i="8"/>
  <c r="W53" i="8"/>
  <c r="W54" i="8"/>
  <c r="W55" i="8"/>
  <c r="W56" i="8"/>
  <c r="W57" i="8"/>
  <c r="W58" i="8"/>
  <c r="W59" i="8"/>
  <c r="W60" i="8"/>
  <c r="W61" i="8"/>
  <c r="W62" i="8"/>
  <c r="W63" i="8"/>
  <c r="W64" i="8"/>
  <c r="W65" i="8"/>
  <c r="W66" i="8"/>
  <c r="W67" i="8"/>
  <c r="W68" i="8"/>
  <c r="W69" i="8"/>
  <c r="W70" i="8"/>
  <c r="W71" i="8"/>
  <c r="W72" i="8"/>
  <c r="W73" i="8"/>
  <c r="W74" i="8"/>
  <c r="W75" i="8"/>
  <c r="W76" i="8"/>
  <c r="W77" i="8"/>
  <c r="W78" i="8"/>
  <c r="W79" i="8"/>
  <c r="W80" i="8"/>
  <c r="W81" i="8"/>
  <c r="W82" i="8"/>
  <c r="W83" i="8"/>
  <c r="W84" i="8"/>
  <c r="W85" i="8"/>
  <c r="W86" i="8"/>
  <c r="W87" i="8"/>
  <c r="W88" i="8"/>
  <c r="W89" i="8"/>
  <c r="W90" i="8"/>
  <c r="W91" i="8"/>
  <c r="W92" i="8"/>
  <c r="W93" i="8"/>
  <c r="W94" i="8"/>
  <c r="W95" i="8"/>
  <c r="W96" i="8"/>
  <c r="W97" i="8"/>
  <c r="W98" i="8"/>
  <c r="W99" i="8"/>
  <c r="W100" i="8"/>
  <c r="W101" i="8"/>
  <c r="W102" i="8"/>
  <c r="W103" i="8"/>
  <c r="W104" i="8"/>
  <c r="W105" i="8"/>
  <c r="W106" i="8"/>
  <c r="W107" i="8"/>
  <c r="W108" i="8"/>
  <c r="W109" i="8"/>
  <c r="W110" i="8"/>
  <c r="W111" i="8"/>
  <c r="W112" i="8"/>
  <c r="W113" i="8"/>
  <c r="W114" i="8"/>
  <c r="W115" i="8"/>
  <c r="W116" i="8"/>
  <c r="W117" i="8"/>
  <c r="W118" i="8"/>
  <c r="W119" i="8"/>
  <c r="W120" i="8"/>
  <c r="W121" i="8"/>
  <c r="W122" i="8"/>
  <c r="W123" i="8"/>
  <c r="W124" i="8"/>
  <c r="W125" i="8"/>
  <c r="W126" i="8"/>
  <c r="W127" i="8"/>
  <c r="W128" i="8"/>
  <c r="W129" i="8"/>
  <c r="W130" i="8"/>
  <c r="W131" i="8"/>
  <c r="W132" i="8"/>
  <c r="W133" i="8"/>
  <c r="W134" i="8"/>
  <c r="W135" i="8"/>
  <c r="W136" i="8"/>
  <c r="W137" i="8"/>
  <c r="W138" i="8"/>
  <c r="W139" i="8"/>
  <c r="W140" i="8"/>
  <c r="W141" i="8"/>
  <c r="W142" i="8"/>
  <c r="W143" i="8"/>
  <c r="W144" i="8"/>
  <c r="W145" i="8"/>
  <c r="W146" i="8"/>
  <c r="W147" i="8"/>
  <c r="W148" i="8"/>
  <c r="W149" i="8"/>
  <c r="W150" i="8"/>
  <c r="W151" i="8"/>
  <c r="W152" i="8"/>
  <c r="W153" i="8"/>
  <c r="W154" i="8"/>
  <c r="W155" i="8"/>
  <c r="W156" i="8"/>
  <c r="W157" i="8"/>
  <c r="W158" i="8"/>
  <c r="W159" i="8"/>
  <c r="W160" i="8"/>
  <c r="W161" i="8"/>
  <c r="W162" i="8"/>
  <c r="W163" i="8"/>
  <c r="W164" i="8"/>
  <c r="W165" i="8"/>
  <c r="W166" i="8"/>
  <c r="W167" i="8"/>
  <c r="W168" i="8"/>
  <c r="W169" i="8"/>
  <c r="W170" i="8"/>
  <c r="W171" i="8"/>
  <c r="W172" i="8"/>
  <c r="W173" i="8"/>
  <c r="W174" i="8"/>
  <c r="W175" i="8"/>
  <c r="W176" i="8"/>
  <c r="W177" i="8"/>
  <c r="W178" i="8"/>
  <c r="W179" i="8"/>
  <c r="W180" i="8"/>
  <c r="W181" i="8"/>
  <c r="W182" i="8"/>
  <c r="W183" i="8"/>
  <c r="W184" i="8"/>
  <c r="W185" i="8"/>
  <c r="W186" i="8"/>
  <c r="W187" i="8"/>
  <c r="W188" i="8"/>
  <c r="W189" i="8"/>
  <c r="W190" i="8"/>
  <c r="W191" i="8"/>
  <c r="W192" i="8"/>
  <c r="W193" i="8"/>
  <c r="W194" i="8"/>
  <c r="W195" i="8"/>
  <c r="W196" i="8"/>
  <c r="W197" i="8"/>
  <c r="W198" i="8"/>
  <c r="W199" i="8"/>
  <c r="W200" i="8"/>
  <c r="W201" i="8"/>
  <c r="W202" i="8"/>
  <c r="W203" i="8"/>
  <c r="W204" i="8"/>
  <c r="W205" i="8"/>
  <c r="W206" i="8"/>
  <c r="W207" i="8"/>
  <c r="W208" i="8"/>
  <c r="W209" i="8"/>
  <c r="W210" i="8"/>
  <c r="W211" i="8"/>
  <c r="W212" i="8"/>
  <c r="W213" i="8"/>
  <c r="W214" i="8"/>
  <c r="W215" i="8"/>
  <c r="W216" i="8"/>
  <c r="W217" i="8"/>
  <c r="W218" i="8"/>
  <c r="W219" i="8"/>
  <c r="W220" i="8"/>
  <c r="W221" i="8"/>
  <c r="W222" i="8"/>
  <c r="W223" i="8"/>
  <c r="W224" i="8"/>
  <c r="W225" i="8"/>
  <c r="W226" i="8"/>
  <c r="W227" i="8"/>
  <c r="W228" i="8"/>
  <c r="W229" i="8"/>
  <c r="W230" i="8"/>
  <c r="W231" i="8"/>
  <c r="W232" i="8"/>
  <c r="W233" i="8"/>
  <c r="W234" i="8"/>
  <c r="W235" i="8"/>
  <c r="W236" i="8"/>
  <c r="W237" i="8"/>
  <c r="W238" i="8"/>
  <c r="W239" i="8"/>
  <c r="W240" i="8"/>
  <c r="W241" i="8"/>
  <c r="W242" i="8"/>
  <c r="W243" i="8"/>
  <c r="W244" i="8"/>
  <c r="W245" i="8"/>
  <c r="W246" i="8"/>
  <c r="W247" i="8"/>
  <c r="W248" i="8"/>
  <c r="W249" i="8"/>
  <c r="W250" i="8"/>
  <c r="W251" i="8"/>
  <c r="W252" i="8"/>
  <c r="W253" i="8"/>
  <c r="W254" i="8"/>
  <c r="W255" i="8"/>
  <c r="W256" i="8"/>
  <c r="W257" i="8"/>
  <c r="W258" i="8"/>
  <c r="W259" i="8"/>
  <c r="W260" i="8"/>
  <c r="W261" i="8"/>
  <c r="W262" i="8"/>
  <c r="W263" i="8"/>
  <c r="W264" i="8"/>
  <c r="W265" i="8"/>
  <c r="W266" i="8"/>
  <c r="W267" i="8"/>
  <c r="W268" i="8"/>
  <c r="W269" i="8"/>
  <c r="W270" i="8"/>
  <c r="W271" i="8"/>
  <c r="W272" i="8"/>
  <c r="W273" i="8"/>
  <c r="W274" i="8"/>
  <c r="W275" i="8"/>
  <c r="W276" i="8"/>
  <c r="W277" i="8"/>
  <c r="W278" i="8"/>
  <c r="W279" i="8"/>
  <c r="W280" i="8"/>
  <c r="W281" i="8"/>
  <c r="W282" i="8"/>
  <c r="W283" i="8"/>
  <c r="W284" i="8"/>
  <c r="W285" i="8"/>
  <c r="W286" i="8"/>
  <c r="W287" i="8"/>
  <c r="W288" i="8"/>
  <c r="W289" i="8"/>
  <c r="W290" i="8"/>
  <c r="W291" i="8"/>
  <c r="W292" i="8"/>
  <c r="W293" i="8"/>
  <c r="W294" i="8"/>
  <c r="W295" i="8"/>
  <c r="W296" i="8"/>
  <c r="W297" i="8"/>
  <c r="W298" i="8"/>
  <c r="W299" i="8"/>
  <c r="W300" i="8"/>
  <c r="W301" i="8"/>
  <c r="W302" i="8"/>
  <c r="W303" i="8"/>
  <c r="W304" i="8"/>
  <c r="W305" i="8"/>
  <c r="W306" i="8"/>
  <c r="W307" i="8"/>
  <c r="W308" i="8"/>
  <c r="W309" i="8"/>
  <c r="W310" i="8"/>
  <c r="W311" i="8"/>
  <c r="W312" i="8"/>
  <c r="W313" i="8"/>
  <c r="W314" i="8"/>
  <c r="W315" i="8"/>
  <c r="W16" i="8"/>
  <c r="BL15" i="9"/>
  <c r="BA13" i="9"/>
  <c r="AC13" i="9"/>
  <c r="AC14" i="9" s="1"/>
  <c r="AC15" i="9" s="1"/>
  <c r="AC16" i="9" s="1"/>
  <c r="AC17" i="9" s="1"/>
  <c r="AC18" i="9" s="1"/>
  <c r="AC19" i="9" s="1"/>
  <c r="AC20" i="9" s="1"/>
  <c r="AC21" i="9" s="1"/>
  <c r="AC22" i="9" s="1"/>
  <c r="AC23" i="9" s="1"/>
  <c r="AC24" i="9" s="1"/>
  <c r="AC25" i="9" s="1"/>
  <c r="AC26" i="9" s="1"/>
  <c r="AC27" i="9" s="1"/>
  <c r="AC28" i="9" s="1"/>
  <c r="AC29" i="9" s="1"/>
  <c r="AC30" i="9" s="1"/>
  <c r="AC31" i="9" s="1"/>
  <c r="AC32" i="9" s="1"/>
  <c r="CO104" i="5"/>
  <c r="CO60" i="5"/>
  <c r="BW104" i="5"/>
  <c r="O21" i="13"/>
  <c r="AM82" i="9"/>
  <c r="AN82" i="9" s="1"/>
  <c r="O20" i="13"/>
  <c r="AM46" i="9"/>
  <c r="AN46" i="9" s="1"/>
  <c r="AY45" i="9"/>
  <c r="AA55" i="9"/>
  <c r="AA56" i="9" s="1"/>
  <c r="BK8" i="9"/>
  <c r="AY10" i="9"/>
  <c r="AZ10" i="9" s="1"/>
  <c r="AY9" i="9"/>
  <c r="AM19" i="9"/>
  <c r="AM20" i="9" s="1"/>
  <c r="K21" i="13"/>
  <c r="K20" i="13"/>
  <c r="BO38" i="5" l="1"/>
  <c r="BO39" i="5"/>
  <c r="BO44" i="5"/>
  <c r="BO43" i="5"/>
  <c r="BO45" i="5"/>
  <c r="BO41" i="5"/>
  <c r="CW82" i="5"/>
  <c r="CW86" i="5"/>
  <c r="CW84" i="5"/>
  <c r="CW85" i="5"/>
  <c r="CW88" i="5"/>
  <c r="CW87" i="5"/>
  <c r="CY132" i="5"/>
  <c r="CY131" i="5"/>
  <c r="CY129" i="5"/>
  <c r="CY128" i="5"/>
  <c r="CY126" i="5"/>
  <c r="CY130" i="5"/>
  <c r="BP42" i="5"/>
  <c r="BP41" i="5"/>
  <c r="BP45" i="5"/>
  <c r="BP38" i="5"/>
  <c r="BP43" i="5"/>
  <c r="BP44" i="5"/>
  <c r="BP40" i="5"/>
  <c r="CP41" i="5"/>
  <c r="CP44" i="5"/>
  <c r="CP43" i="5"/>
  <c r="CP42" i="5"/>
  <c r="BF86" i="5"/>
  <c r="BF89" i="5"/>
  <c r="BF88" i="5"/>
  <c r="BH126" i="5"/>
  <c r="BH130" i="5"/>
  <c r="BH133" i="5"/>
  <c r="BH127" i="5"/>
  <c r="BH128" i="5"/>
  <c r="BH132" i="5"/>
  <c r="BH131" i="5"/>
  <c r="CX87" i="5"/>
  <c r="CX86" i="5"/>
  <c r="CX84" i="5"/>
  <c r="CX88" i="5"/>
  <c r="CX82" i="5"/>
  <c r="CX85" i="5"/>
  <c r="CZ132" i="5"/>
  <c r="CZ131" i="5"/>
  <c r="CZ129" i="5"/>
  <c r="CZ130" i="5"/>
  <c r="CZ127" i="5"/>
  <c r="CZ128" i="5"/>
  <c r="CZ126" i="5"/>
  <c r="AI43" i="5"/>
  <c r="BQ42" i="5"/>
  <c r="BQ45" i="5"/>
  <c r="BQ41" i="5"/>
  <c r="BQ38" i="5"/>
  <c r="BQ43" i="5"/>
  <c r="BQ40" i="5"/>
  <c r="BQ44" i="5"/>
  <c r="CQ41" i="5"/>
  <c r="CQ44" i="5"/>
  <c r="CQ38" i="5"/>
  <c r="CQ40" i="5"/>
  <c r="CQ39" i="5"/>
  <c r="CQ43" i="5"/>
  <c r="BG86" i="5"/>
  <c r="BG88" i="5"/>
  <c r="BG89" i="5"/>
  <c r="BI131" i="5"/>
  <c r="BI126" i="5"/>
  <c r="BI130" i="5"/>
  <c r="BI128" i="5"/>
  <c r="BI127" i="5"/>
  <c r="BI133" i="5"/>
  <c r="CY88" i="5"/>
  <c r="CY86" i="5"/>
  <c r="CY87" i="5"/>
  <c r="CY84" i="5"/>
  <c r="CY82" i="5"/>
  <c r="DA131" i="5"/>
  <c r="DA132" i="5"/>
  <c r="DA126" i="5"/>
  <c r="DA129" i="5"/>
  <c r="DA128" i="5"/>
  <c r="DA127" i="5"/>
  <c r="DA130" i="5"/>
  <c r="CR41" i="5"/>
  <c r="CR44" i="5"/>
  <c r="CR43" i="5"/>
  <c r="CR39" i="5"/>
  <c r="CR42" i="5"/>
  <c r="CR38" i="5"/>
  <c r="CS41" i="5"/>
  <c r="CS44" i="5"/>
  <c r="CS39" i="5"/>
  <c r="CS43" i="5"/>
  <c r="CS42" i="5"/>
  <c r="CS38" i="5"/>
  <c r="BI86" i="5"/>
  <c r="BI89" i="5"/>
  <c r="BK127" i="5"/>
  <c r="BK131" i="5"/>
  <c r="BK130" i="5"/>
  <c r="BK129" i="5"/>
  <c r="BK133" i="5"/>
  <c r="BK128" i="5"/>
  <c r="BK132" i="5"/>
  <c r="DA84" i="5"/>
  <c r="DA88" i="5"/>
  <c r="DA85" i="5"/>
  <c r="DA87" i="5"/>
  <c r="DA82" i="5"/>
  <c r="DA83" i="5"/>
  <c r="DA86" i="5"/>
  <c r="BF42" i="5"/>
  <c r="BF44" i="5"/>
  <c r="BF45" i="5"/>
  <c r="CT41" i="5"/>
  <c r="CT44" i="5"/>
  <c r="CT38" i="5"/>
  <c r="CT42" i="5"/>
  <c r="CT39" i="5"/>
  <c r="BJ86" i="5"/>
  <c r="BJ88" i="5"/>
  <c r="BJ89" i="5"/>
  <c r="BL132" i="5"/>
  <c r="BL127" i="5"/>
  <c r="BL131" i="5"/>
  <c r="BL130" i="5"/>
  <c r="BL129" i="5"/>
  <c r="BL128" i="5"/>
  <c r="CP129" i="5"/>
  <c r="CP131" i="5"/>
  <c r="CP132" i="5"/>
  <c r="CP130" i="5"/>
  <c r="CW131" i="5"/>
  <c r="CW132" i="5"/>
  <c r="CW128" i="5"/>
  <c r="CW126" i="5"/>
  <c r="CW130" i="5"/>
  <c r="CW129" i="5"/>
  <c r="CV84" i="5"/>
  <c r="CV85" i="5"/>
  <c r="CV87" i="5"/>
  <c r="CV83" i="5"/>
  <c r="CV86" i="5"/>
  <c r="BG130" i="5"/>
  <c r="BG129" i="5"/>
  <c r="BG132" i="5"/>
  <c r="BG133" i="5"/>
  <c r="BG128" i="5"/>
  <c r="BG126" i="5"/>
  <c r="BJ131" i="5"/>
  <c r="BJ130" i="5"/>
  <c r="BJ129" i="5"/>
  <c r="BJ133" i="5"/>
  <c r="BJ128" i="5"/>
  <c r="BJ132" i="5"/>
  <c r="BJ127" i="5"/>
  <c r="CZ88" i="5"/>
  <c r="CZ82" i="5"/>
  <c r="CZ85" i="5"/>
  <c r="CZ87" i="5"/>
  <c r="CZ83" i="5"/>
  <c r="CZ84" i="5"/>
  <c r="CZ86" i="5"/>
  <c r="BG42" i="5"/>
  <c r="BG38" i="5"/>
  <c r="BG41" i="5"/>
  <c r="BG40" i="5"/>
  <c r="BG45" i="5"/>
  <c r="BG44" i="5"/>
  <c r="CQ131" i="5"/>
  <c r="CQ132" i="5"/>
  <c r="CQ126" i="5"/>
  <c r="CQ129" i="5"/>
  <c r="CQ128" i="5"/>
  <c r="CQ127" i="5"/>
  <c r="BH42" i="5"/>
  <c r="BH44" i="5"/>
  <c r="BH40" i="5"/>
  <c r="BH45" i="5"/>
  <c r="BH39" i="5"/>
  <c r="BH38" i="5"/>
  <c r="BH43" i="5"/>
  <c r="CV41" i="5"/>
  <c r="CV43" i="5"/>
  <c r="CV42" i="5"/>
  <c r="CV40" i="5"/>
  <c r="CV39" i="5"/>
  <c r="BL86" i="5"/>
  <c r="BL88" i="5"/>
  <c r="BN132" i="5"/>
  <c r="BN127" i="5"/>
  <c r="BN129" i="5"/>
  <c r="BN131" i="5"/>
  <c r="BN126" i="5"/>
  <c r="BN130" i="5"/>
  <c r="BN133" i="5"/>
  <c r="CP86" i="5"/>
  <c r="CP87" i="5"/>
  <c r="CP85" i="5"/>
  <c r="CP88" i="5"/>
  <c r="CR131" i="5"/>
  <c r="CR132" i="5"/>
  <c r="CR126" i="5"/>
  <c r="CR130" i="5"/>
  <c r="CR129" i="5"/>
  <c r="CR127" i="5"/>
  <c r="BM42" i="5"/>
  <c r="BM38" i="5"/>
  <c r="BM43" i="5"/>
  <c r="BM45" i="5"/>
  <c r="BM39" i="5"/>
  <c r="BM44" i="5"/>
  <c r="BM41" i="5"/>
  <c r="BQ86" i="5"/>
  <c r="BQ88" i="5"/>
  <c r="BQ89" i="5"/>
  <c r="CU85" i="5"/>
  <c r="CU88" i="5"/>
  <c r="CU83" i="5"/>
  <c r="CU87" i="5"/>
  <c r="CU86" i="5"/>
  <c r="CU84" i="5"/>
  <c r="BF132" i="5"/>
  <c r="BF130" i="5"/>
  <c r="BF133" i="5"/>
  <c r="CX131" i="5"/>
  <c r="CX132" i="5"/>
  <c r="CX126" i="5"/>
  <c r="CX128" i="5"/>
  <c r="CX130" i="5"/>
  <c r="CX129" i="5"/>
  <c r="BH86" i="5"/>
  <c r="BH89" i="5"/>
  <c r="BH88" i="5"/>
  <c r="BM132" i="5"/>
  <c r="BM127" i="5"/>
  <c r="BM131" i="5"/>
  <c r="BM130" i="5"/>
  <c r="BM126" i="5"/>
  <c r="BM129" i="5"/>
  <c r="BM133" i="5"/>
  <c r="BI42" i="5"/>
  <c r="BI40" i="5"/>
  <c r="BI43" i="5"/>
  <c r="BI38" i="5"/>
  <c r="BI45" i="5"/>
  <c r="BI39" i="5"/>
  <c r="CW44" i="5"/>
  <c r="CW41" i="5"/>
  <c r="CW43" i="5"/>
  <c r="CW42" i="5"/>
  <c r="CW40" i="5"/>
  <c r="CW38" i="5"/>
  <c r="BM86" i="5"/>
  <c r="BM88" i="5"/>
  <c r="BM89" i="5"/>
  <c r="BO133" i="5"/>
  <c r="BO132" i="5"/>
  <c r="BO127" i="5"/>
  <c r="BO126" i="5"/>
  <c r="BO131" i="5"/>
  <c r="BO129" i="5"/>
  <c r="CQ87" i="5"/>
  <c r="CQ82" i="5"/>
  <c r="CQ85" i="5"/>
  <c r="CQ88" i="5"/>
  <c r="CQ83" i="5"/>
  <c r="CQ84" i="5"/>
  <c r="CS132" i="5"/>
  <c r="CS131" i="5"/>
  <c r="CS127" i="5"/>
  <c r="CS130" i="5"/>
  <c r="CS126" i="5"/>
  <c r="CS129" i="5"/>
  <c r="BK86" i="5"/>
  <c r="BK88" i="5"/>
  <c r="BK89" i="5"/>
  <c r="BJ42" i="5"/>
  <c r="BJ39" i="5"/>
  <c r="BJ43" i="5"/>
  <c r="BJ44" i="5"/>
  <c r="BJ40" i="5"/>
  <c r="BJ41" i="5"/>
  <c r="BJ45" i="5"/>
  <c r="CX41" i="5"/>
  <c r="CX44" i="5"/>
  <c r="CX38" i="5"/>
  <c r="CX40" i="5"/>
  <c r="CX43" i="5"/>
  <c r="CX42" i="5"/>
  <c r="BN86" i="5"/>
  <c r="BN89" i="5"/>
  <c r="BN88" i="5"/>
  <c r="BP133" i="5"/>
  <c r="BP128" i="5"/>
  <c r="BP132" i="5"/>
  <c r="BP126" i="5"/>
  <c r="BP130" i="5"/>
  <c r="BP131" i="5"/>
  <c r="BP129" i="5"/>
  <c r="CR88" i="5"/>
  <c r="CR87" i="5"/>
  <c r="CR82" i="5"/>
  <c r="CR85" i="5"/>
  <c r="CR86" i="5"/>
  <c r="CR83" i="5"/>
  <c r="CT132" i="5"/>
  <c r="CT129" i="5"/>
  <c r="CT127" i="5"/>
  <c r="CT130" i="5"/>
  <c r="CT126" i="5"/>
  <c r="DA41" i="5"/>
  <c r="DA44" i="5"/>
  <c r="DA39" i="5"/>
  <c r="DA40" i="5"/>
  <c r="DA43" i="5"/>
  <c r="DA38" i="5"/>
  <c r="DA42" i="5"/>
  <c r="CU41" i="5"/>
  <c r="CU44" i="5"/>
  <c r="CU42" i="5"/>
  <c r="CU39" i="5"/>
  <c r="CU43" i="5"/>
  <c r="CU40" i="5"/>
  <c r="BK42" i="5"/>
  <c r="BK45" i="5"/>
  <c r="BK39" i="5"/>
  <c r="BK43" i="5"/>
  <c r="BK44" i="5"/>
  <c r="BK41" i="5"/>
  <c r="BK40" i="5"/>
  <c r="CY44" i="5"/>
  <c r="CY38" i="5"/>
  <c r="CY43" i="5"/>
  <c r="CY42" i="5"/>
  <c r="CY40" i="5"/>
  <c r="BO89" i="5"/>
  <c r="BO88" i="5"/>
  <c r="BQ129" i="5"/>
  <c r="BQ133" i="5"/>
  <c r="BQ128" i="5"/>
  <c r="BQ131" i="5"/>
  <c r="BQ132" i="5"/>
  <c r="BQ126" i="5"/>
  <c r="BQ130" i="5"/>
  <c r="CS83" i="5"/>
  <c r="CS85" i="5"/>
  <c r="CS87" i="5"/>
  <c r="CS82" i="5"/>
  <c r="CS86" i="5"/>
  <c r="CS88" i="5"/>
  <c r="CU131" i="5"/>
  <c r="CU132" i="5"/>
  <c r="CU130" i="5"/>
  <c r="CU127" i="5"/>
  <c r="CU129" i="5"/>
  <c r="CU128" i="5"/>
  <c r="BN42" i="5"/>
  <c r="BN38" i="5"/>
  <c r="BN41" i="5"/>
  <c r="BN39" i="5"/>
  <c r="BN43" i="5"/>
  <c r="BN45" i="5"/>
  <c r="BN44" i="5"/>
  <c r="BL42" i="5"/>
  <c r="BL44" i="5"/>
  <c r="BL41" i="5"/>
  <c r="BL39" i="5"/>
  <c r="BL43" i="5"/>
  <c r="BL40" i="5"/>
  <c r="CZ44" i="5"/>
  <c r="CZ41" i="5"/>
  <c r="CZ40" i="5"/>
  <c r="CZ42" i="5"/>
  <c r="CZ43" i="5"/>
  <c r="CZ39" i="5"/>
  <c r="CZ38" i="5"/>
  <c r="BP86" i="5"/>
  <c r="BP88" i="5"/>
  <c r="BP89" i="5"/>
  <c r="CT88" i="5"/>
  <c r="CT83" i="5"/>
  <c r="CT86" i="5"/>
  <c r="CT85" i="5"/>
  <c r="CT82" i="5"/>
  <c r="CV131" i="5"/>
  <c r="CV128" i="5"/>
  <c r="CV130" i="5"/>
  <c r="CV129" i="5"/>
  <c r="CV127" i="5"/>
  <c r="CG38" i="5"/>
  <c r="CG40" i="5"/>
  <c r="BQ85" i="5"/>
  <c r="BQ84" i="5"/>
  <c r="BQ87" i="5"/>
  <c r="BQ82" i="5"/>
  <c r="BY84" i="5"/>
  <c r="BY82" i="5"/>
  <c r="CA128" i="5"/>
  <c r="CA127" i="5"/>
  <c r="CP38" i="5"/>
  <c r="CP39" i="5"/>
  <c r="CP40" i="5"/>
  <c r="BF82" i="5"/>
  <c r="BF85" i="5"/>
  <c r="BF87" i="5"/>
  <c r="BF84" i="5"/>
  <c r="CB84" i="5"/>
  <c r="CB83" i="5"/>
  <c r="CD127" i="5"/>
  <c r="CD128" i="5"/>
  <c r="CI38" i="5"/>
  <c r="CI40" i="5"/>
  <c r="BG82" i="5"/>
  <c r="BG85" i="5"/>
  <c r="BG84" i="5"/>
  <c r="CC84" i="5"/>
  <c r="CC83" i="5"/>
  <c r="CE127" i="5"/>
  <c r="CA84" i="5"/>
  <c r="CA83" i="5"/>
  <c r="CC127" i="5"/>
  <c r="CC128" i="5"/>
  <c r="BX38" i="5"/>
  <c r="BX40" i="5"/>
  <c r="BH87" i="5"/>
  <c r="BH82" i="5"/>
  <c r="BH83" i="5"/>
  <c r="BH84" i="5"/>
  <c r="CD84" i="5"/>
  <c r="CD83" i="5"/>
  <c r="CF128" i="5"/>
  <c r="CF126" i="5"/>
  <c r="CH38" i="5"/>
  <c r="CH40" i="5"/>
  <c r="BZ83" i="5"/>
  <c r="BZ84" i="5"/>
  <c r="CG128" i="5"/>
  <c r="CG126" i="5"/>
  <c r="BZ40" i="5"/>
  <c r="BZ39" i="5"/>
  <c r="BJ83" i="5"/>
  <c r="BJ87" i="5"/>
  <c r="BJ85" i="5"/>
  <c r="BJ84" i="5"/>
  <c r="CF84" i="5"/>
  <c r="CF82" i="5"/>
  <c r="CH128" i="5"/>
  <c r="CH126" i="5"/>
  <c r="CP127" i="5"/>
  <c r="CP128" i="5"/>
  <c r="CP126" i="5"/>
  <c r="CB127" i="5"/>
  <c r="CB128" i="5"/>
  <c r="CA39" i="5"/>
  <c r="CA40" i="5"/>
  <c r="BK83" i="5"/>
  <c r="BK87" i="5"/>
  <c r="BK85" i="5"/>
  <c r="BK84" i="5"/>
  <c r="CG84" i="5"/>
  <c r="CG82" i="5"/>
  <c r="CI128" i="5"/>
  <c r="CI126" i="5"/>
  <c r="CB40" i="5"/>
  <c r="CB39" i="5"/>
  <c r="BL83" i="5"/>
  <c r="BL87" i="5"/>
  <c r="BL84" i="5"/>
  <c r="BL85" i="5"/>
  <c r="CH84" i="5"/>
  <c r="CH82" i="5"/>
  <c r="CP84" i="5"/>
  <c r="CP83" i="5"/>
  <c r="CP82" i="5"/>
  <c r="BF131" i="5"/>
  <c r="BF129" i="5"/>
  <c r="BF128" i="5"/>
  <c r="BF126" i="5"/>
  <c r="CC40" i="5"/>
  <c r="CC39" i="5"/>
  <c r="BM83" i="5"/>
  <c r="BM87" i="5"/>
  <c r="BM82" i="5"/>
  <c r="BM85" i="5"/>
  <c r="CI82" i="5"/>
  <c r="CI84" i="5"/>
  <c r="CD40" i="5"/>
  <c r="CD39" i="5"/>
  <c r="BN83" i="5"/>
  <c r="BN87" i="5"/>
  <c r="BN82" i="5"/>
  <c r="BN85" i="5"/>
  <c r="BX128" i="5"/>
  <c r="BY40" i="5"/>
  <c r="BY38" i="5"/>
  <c r="BI87" i="5"/>
  <c r="BI82" i="5"/>
  <c r="BI83" i="5"/>
  <c r="BI84" i="5"/>
  <c r="CE39" i="5"/>
  <c r="BO83" i="5"/>
  <c r="BO87" i="5"/>
  <c r="BO85" i="5"/>
  <c r="BO82" i="5"/>
  <c r="BY126" i="5"/>
  <c r="BY128" i="5"/>
  <c r="CE83" i="5"/>
  <c r="CF38" i="5"/>
  <c r="CF40" i="5"/>
  <c r="BP85" i="5"/>
  <c r="BP84" i="5"/>
  <c r="BP87" i="5"/>
  <c r="BP82" i="5"/>
  <c r="BX84" i="5"/>
  <c r="BZ128" i="5"/>
  <c r="BZ127" i="5"/>
  <c r="F82" i="5"/>
  <c r="F85" i="5"/>
  <c r="F83" i="5"/>
  <c r="F86" i="5"/>
  <c r="AS41" i="5"/>
  <c r="AS40" i="5"/>
  <c r="AS39" i="5"/>
  <c r="E129" i="5"/>
  <c r="E127" i="5"/>
  <c r="E126" i="5"/>
  <c r="E130" i="5"/>
  <c r="AU83" i="5"/>
  <c r="AU85" i="5"/>
  <c r="AU84" i="5"/>
  <c r="AW126" i="5"/>
  <c r="AW129" i="5"/>
  <c r="AW128" i="5"/>
  <c r="AT128" i="5"/>
  <c r="AT127" i="5"/>
  <c r="AT129" i="5"/>
  <c r="AT41" i="5"/>
  <c r="AT40" i="5"/>
  <c r="AT39" i="5"/>
  <c r="D86" i="5"/>
  <c r="D85" i="5"/>
  <c r="F129" i="5"/>
  <c r="F127" i="5"/>
  <c r="F130" i="5"/>
  <c r="F126" i="5"/>
  <c r="AV82" i="5"/>
  <c r="AV85" i="5"/>
  <c r="AV84" i="5"/>
  <c r="AX129" i="5"/>
  <c r="AX128" i="5"/>
  <c r="AX126" i="5"/>
  <c r="AW82" i="5"/>
  <c r="AW85" i="5"/>
  <c r="AW84" i="5"/>
  <c r="AV38" i="5"/>
  <c r="AV41" i="5"/>
  <c r="AV40" i="5"/>
  <c r="AW38" i="5"/>
  <c r="AW41" i="5"/>
  <c r="AW40" i="5"/>
  <c r="AX38" i="5"/>
  <c r="AX41" i="5"/>
  <c r="AX40" i="5"/>
  <c r="H86" i="5"/>
  <c r="H84" i="5"/>
  <c r="H85" i="5"/>
  <c r="H83" i="5"/>
  <c r="J130" i="5"/>
  <c r="J129" i="5"/>
  <c r="J128" i="5"/>
  <c r="J127" i="5"/>
  <c r="AN129" i="5"/>
  <c r="AN128" i="5"/>
  <c r="I130" i="5"/>
  <c r="I129" i="5"/>
  <c r="I128" i="5"/>
  <c r="I127" i="5"/>
  <c r="AI131" i="5"/>
  <c r="AY40" i="5"/>
  <c r="AY38" i="5"/>
  <c r="AY41" i="5"/>
  <c r="I86" i="5"/>
  <c r="I83" i="5"/>
  <c r="I84" i="5"/>
  <c r="I85" i="5"/>
  <c r="K126" i="5"/>
  <c r="K130" i="5"/>
  <c r="K128" i="5"/>
  <c r="K129" i="5"/>
  <c r="AO126" i="5"/>
  <c r="AO129" i="5"/>
  <c r="AO128" i="5"/>
  <c r="G85" i="5"/>
  <c r="G83" i="5"/>
  <c r="G86" i="5"/>
  <c r="G82" i="5"/>
  <c r="BF43" i="5"/>
  <c r="BF41" i="5"/>
  <c r="J86" i="5"/>
  <c r="J85" i="5"/>
  <c r="J84" i="5"/>
  <c r="J83" i="5"/>
  <c r="L126" i="5"/>
  <c r="L130" i="5"/>
  <c r="L129" i="5"/>
  <c r="L128" i="5"/>
  <c r="AN82" i="5"/>
  <c r="AN85" i="5"/>
  <c r="AN84" i="5"/>
  <c r="AP127" i="5"/>
  <c r="AP129" i="5"/>
  <c r="AP128" i="5"/>
  <c r="AI87" i="5"/>
  <c r="K82" i="5"/>
  <c r="K85" i="5"/>
  <c r="K86" i="5"/>
  <c r="K84" i="5"/>
  <c r="M130" i="5"/>
  <c r="M126" i="5"/>
  <c r="M129" i="5"/>
  <c r="M128" i="5"/>
  <c r="AO82" i="5"/>
  <c r="AO85" i="5"/>
  <c r="AO84" i="5"/>
  <c r="AQ127" i="5"/>
  <c r="AQ129" i="5"/>
  <c r="AQ128" i="5"/>
  <c r="E85" i="5"/>
  <c r="E83" i="5"/>
  <c r="E82" i="5"/>
  <c r="E86" i="5"/>
  <c r="AN38" i="5"/>
  <c r="AN40" i="5"/>
  <c r="AN41" i="5"/>
  <c r="L84" i="5"/>
  <c r="L82" i="5"/>
  <c r="L86" i="5"/>
  <c r="L85" i="5"/>
  <c r="N130" i="5"/>
  <c r="N126" i="5"/>
  <c r="N129" i="5"/>
  <c r="N128" i="5"/>
  <c r="AP83" i="5"/>
  <c r="AP85" i="5"/>
  <c r="AP84" i="5"/>
  <c r="AR127" i="5"/>
  <c r="AR129" i="5"/>
  <c r="AR128" i="5"/>
  <c r="H127" i="5"/>
  <c r="H130" i="5"/>
  <c r="H128" i="5"/>
  <c r="H129" i="5"/>
  <c r="AY82" i="5"/>
  <c r="AY84" i="5"/>
  <c r="AY85" i="5"/>
  <c r="AO41" i="5"/>
  <c r="AO38" i="5"/>
  <c r="AO40" i="5"/>
  <c r="M82" i="5"/>
  <c r="M86" i="5"/>
  <c r="M85" i="5"/>
  <c r="M84" i="5"/>
  <c r="O128" i="5"/>
  <c r="O126" i="5"/>
  <c r="O130" i="5"/>
  <c r="O129" i="5"/>
  <c r="AQ83" i="5"/>
  <c r="AQ85" i="5"/>
  <c r="AQ84" i="5"/>
  <c r="AS128" i="5"/>
  <c r="AS127" i="5"/>
  <c r="AS129" i="5"/>
  <c r="AP41" i="5"/>
  <c r="AP40" i="5"/>
  <c r="AP39" i="5"/>
  <c r="N82" i="5"/>
  <c r="N86" i="5"/>
  <c r="N85" i="5"/>
  <c r="N84" i="5"/>
  <c r="AR83" i="5"/>
  <c r="AR85" i="5"/>
  <c r="AR84" i="5"/>
  <c r="AU40" i="5"/>
  <c r="AU41" i="5"/>
  <c r="AU39" i="5"/>
  <c r="G130" i="5"/>
  <c r="G129" i="5"/>
  <c r="G127" i="5"/>
  <c r="G126" i="5"/>
  <c r="AY128" i="5"/>
  <c r="AY129" i="5"/>
  <c r="AY126" i="5"/>
  <c r="AX82" i="5"/>
  <c r="AX85" i="5"/>
  <c r="AX84" i="5"/>
  <c r="Q131" i="5"/>
  <c r="AQ40" i="5"/>
  <c r="AQ41" i="5"/>
  <c r="AQ39" i="5"/>
  <c r="O82" i="5"/>
  <c r="O84" i="5"/>
  <c r="O86" i="5"/>
  <c r="O85" i="5"/>
  <c r="AS83" i="5"/>
  <c r="AS85" i="5"/>
  <c r="AS84" i="5"/>
  <c r="AU128" i="5"/>
  <c r="AU127" i="5"/>
  <c r="AU129" i="5"/>
  <c r="AR41" i="5"/>
  <c r="AR39" i="5"/>
  <c r="AR40" i="5"/>
  <c r="D130" i="5"/>
  <c r="D129" i="5"/>
  <c r="AT83" i="5"/>
  <c r="AT85" i="5"/>
  <c r="AT84" i="5"/>
  <c r="AV129" i="5"/>
  <c r="AV128" i="5"/>
  <c r="AV126" i="5"/>
  <c r="BX82" i="5"/>
  <c r="Q87" i="5"/>
  <c r="N42" i="5"/>
  <c r="N41" i="5"/>
  <c r="E41" i="5"/>
  <c r="E42" i="5"/>
  <c r="G41" i="5"/>
  <c r="G42" i="5"/>
  <c r="F42" i="5"/>
  <c r="F41" i="5"/>
  <c r="H42" i="5"/>
  <c r="H41" i="5"/>
  <c r="L42" i="5"/>
  <c r="L41" i="5"/>
  <c r="Q43" i="5"/>
  <c r="I42" i="5"/>
  <c r="I41" i="5"/>
  <c r="J42" i="5"/>
  <c r="J41" i="5"/>
  <c r="K42" i="5"/>
  <c r="K41" i="5"/>
  <c r="M42" i="5"/>
  <c r="M41" i="5"/>
  <c r="O42" i="5"/>
  <c r="O41" i="5"/>
  <c r="D42" i="5"/>
  <c r="D41" i="5"/>
  <c r="BA14" i="9"/>
  <c r="BA15" i="9" s="1"/>
  <c r="BA16" i="9" s="1"/>
  <c r="BA17" i="9" s="1"/>
  <c r="BA18" i="9" s="1"/>
  <c r="BA19" i="9" s="1"/>
  <c r="BA20" i="9" s="1"/>
  <c r="BA21" i="9" s="1"/>
  <c r="BA22" i="9" s="1"/>
  <c r="BA23" i="9" s="1"/>
  <c r="BA24" i="9" s="1"/>
  <c r="BA25" i="9" s="1"/>
  <c r="BA26" i="9" s="1"/>
  <c r="BA27" i="9" s="1"/>
  <c r="BA28" i="9" s="1"/>
  <c r="BA29" i="9" s="1"/>
  <c r="BA30" i="9" s="1"/>
  <c r="BA31" i="9" s="1"/>
  <c r="BA32" i="9" s="1"/>
  <c r="AV31" i="4"/>
  <c r="D365" i="16" s="1"/>
  <c r="BF40" i="5"/>
  <c r="AU32" i="4"/>
  <c r="C366" i="16" s="1"/>
  <c r="AT32" i="4"/>
  <c r="B366" i="16" s="1"/>
  <c r="AM16" i="5"/>
  <c r="U16" i="5"/>
  <c r="BX126" i="5"/>
  <c r="BF38" i="5"/>
  <c r="AA8" i="9"/>
  <c r="AA10" i="9"/>
  <c r="AB10" i="9" s="1"/>
  <c r="AT31" i="4"/>
  <c r="B365" i="16" s="1"/>
  <c r="AM8" i="9"/>
  <c r="AM10" i="9"/>
  <c r="AN10" i="9" s="1"/>
  <c r="BK9" i="9"/>
  <c r="BK10" i="9"/>
  <c r="BL10" i="9" s="1"/>
  <c r="AV29" i="4"/>
  <c r="D364" i="16" s="1"/>
  <c r="AV32" i="4"/>
  <c r="D366" i="16" s="1"/>
  <c r="AU31" i="4"/>
  <c r="C365" i="16" s="1"/>
  <c r="CO16" i="5"/>
  <c r="AU29" i="4"/>
  <c r="C364" i="16" s="1"/>
  <c r="AT29" i="4"/>
  <c r="B364" i="16" s="1"/>
  <c r="AA19" i="9"/>
  <c r="AA20" i="9" s="1"/>
  <c r="AE28" i="9" s="1"/>
  <c r="AN126" i="5"/>
  <c r="AR12" i="4"/>
  <c r="AM12" i="4"/>
  <c r="AW12" i="4"/>
  <c r="AH12" i="4"/>
  <c r="AW22" i="4"/>
  <c r="AT25" i="4"/>
  <c r="B362" i="16" s="1"/>
  <c r="AW23" i="4"/>
  <c r="AW20" i="4"/>
  <c r="BW60" i="5"/>
  <c r="AA9" i="9"/>
  <c r="BE16" i="5"/>
  <c r="AM9" i="9"/>
  <c r="AY8" i="9"/>
  <c r="BK19" i="9"/>
  <c r="BK20" i="9" s="1"/>
  <c r="BO14" i="9" s="1"/>
  <c r="AY19" i="9"/>
  <c r="AY20" i="9" s="1"/>
  <c r="BC16" i="9" s="1"/>
  <c r="BW16" i="5"/>
  <c r="AA91" i="9"/>
  <c r="AA92" i="9" s="1"/>
  <c r="AY91" i="9"/>
  <c r="AY92" i="9" s="1"/>
  <c r="BC86" i="9" s="1"/>
  <c r="AM91" i="9"/>
  <c r="AM92" i="9" s="1"/>
  <c r="AQ86" i="9" s="1"/>
  <c r="BK91" i="9"/>
  <c r="BK92" i="9" s="1"/>
  <c r="BO85" i="9" s="1"/>
  <c r="BK81" i="9"/>
  <c r="AY81" i="9"/>
  <c r="AA81" i="9"/>
  <c r="AM81" i="9"/>
  <c r="AY82" i="9"/>
  <c r="AZ82" i="9" s="1"/>
  <c r="AA82" i="9"/>
  <c r="AB82" i="9" s="1"/>
  <c r="BK82" i="9"/>
  <c r="BL82" i="9" s="1"/>
  <c r="BK80" i="9"/>
  <c r="AA80" i="9"/>
  <c r="AM80" i="9"/>
  <c r="AY80" i="9"/>
  <c r="AY55" i="9"/>
  <c r="AY56" i="9" s="1"/>
  <c r="BC50" i="9" s="1"/>
  <c r="AM55" i="9"/>
  <c r="AM56" i="9" s="1"/>
  <c r="AQ49" i="9" s="1"/>
  <c r="AY44" i="9"/>
  <c r="AM44" i="9"/>
  <c r="BK44" i="9"/>
  <c r="AA44" i="9"/>
  <c r="BK45" i="9"/>
  <c r="AM45" i="9"/>
  <c r="AA45" i="9"/>
  <c r="BK46" i="9"/>
  <c r="BL46" i="9" s="1"/>
  <c r="AA46" i="9"/>
  <c r="AB46" i="9" s="1"/>
  <c r="AY46" i="9"/>
  <c r="AZ46" i="9" s="1"/>
  <c r="AE49" i="9"/>
  <c r="AE50" i="9"/>
  <c r="BK55" i="9"/>
  <c r="BK56" i="9" s="1"/>
  <c r="BO49" i="9" s="1"/>
  <c r="U60" i="5"/>
  <c r="BE60" i="5"/>
  <c r="BM87" i="9"/>
  <c r="BA87" i="9"/>
  <c r="AO87" i="9"/>
  <c r="BM51" i="9"/>
  <c r="BA51" i="9"/>
  <c r="AO51" i="9"/>
  <c r="AE51" i="9"/>
  <c r="BM15" i="9"/>
  <c r="AQ14" i="9"/>
  <c r="AO15" i="9"/>
  <c r="AQ13" i="9"/>
  <c r="J25" i="5"/>
  <c r="C16" i="5"/>
  <c r="BK59" i="9"/>
  <c r="BB109" i="9"/>
  <c r="AY59" i="9"/>
  <c r="BK95" i="9"/>
  <c r="AA59" i="9"/>
  <c r="AY95" i="9"/>
  <c r="AY23" i="9"/>
  <c r="BM109" i="9"/>
  <c r="AM59" i="9"/>
  <c r="BK23" i="9"/>
  <c r="AM23" i="9"/>
  <c r="AO109" i="9"/>
  <c r="BN37" i="9"/>
  <c r="BN73" i="9"/>
  <c r="BM73" i="9"/>
  <c r="AC109" i="9"/>
  <c r="AD109" i="9"/>
  <c r="AM95" i="9"/>
  <c r="BB37" i="9"/>
  <c r="BB73" i="9"/>
  <c r="BA73" i="9"/>
  <c r="AA23" i="9"/>
  <c r="AP73" i="9"/>
  <c r="AO73" i="9"/>
  <c r="AP37" i="9"/>
  <c r="AA95" i="9"/>
  <c r="AC37" i="9"/>
  <c r="AD37" i="9"/>
  <c r="AD73" i="9"/>
  <c r="AC73" i="9"/>
  <c r="BE104" i="5"/>
  <c r="AM104" i="5"/>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172" i="8"/>
  <c r="M173" i="8"/>
  <c r="M174" i="8"/>
  <c r="M175" i="8"/>
  <c r="M176" i="8"/>
  <c r="M177" i="8"/>
  <c r="M178" i="8"/>
  <c r="M179" i="8"/>
  <c r="M180" i="8"/>
  <c r="M181" i="8"/>
  <c r="M182" i="8"/>
  <c r="M183" i="8"/>
  <c r="M184" i="8"/>
  <c r="M185" i="8"/>
  <c r="M186" i="8"/>
  <c r="M187" i="8"/>
  <c r="M188" i="8"/>
  <c r="M189" i="8"/>
  <c r="M190" i="8"/>
  <c r="M191" i="8"/>
  <c r="M192" i="8"/>
  <c r="M193" i="8"/>
  <c r="M194" i="8"/>
  <c r="M195" i="8"/>
  <c r="M196" i="8"/>
  <c r="M197" i="8"/>
  <c r="M198" i="8"/>
  <c r="M199" i="8"/>
  <c r="M200" i="8"/>
  <c r="M201" i="8"/>
  <c r="M202" i="8"/>
  <c r="M203" i="8"/>
  <c r="M204" i="8"/>
  <c r="M205" i="8"/>
  <c r="M206" i="8"/>
  <c r="M207" i="8"/>
  <c r="M208" i="8"/>
  <c r="M209" i="8"/>
  <c r="M210" i="8"/>
  <c r="M211" i="8"/>
  <c r="M212" i="8"/>
  <c r="M213" i="8"/>
  <c r="M214" i="8"/>
  <c r="M215" i="8"/>
  <c r="M216" i="8"/>
  <c r="M217" i="8"/>
  <c r="M218" i="8"/>
  <c r="M219" i="8"/>
  <c r="M220" i="8"/>
  <c r="M221" i="8"/>
  <c r="M222" i="8"/>
  <c r="M223" i="8"/>
  <c r="M224" i="8"/>
  <c r="M225" i="8"/>
  <c r="M226" i="8"/>
  <c r="M227" i="8"/>
  <c r="M228" i="8"/>
  <c r="M229" i="8"/>
  <c r="M230" i="8"/>
  <c r="M231" i="8"/>
  <c r="M232" i="8"/>
  <c r="M233" i="8"/>
  <c r="M234" i="8"/>
  <c r="M235" i="8"/>
  <c r="M236" i="8"/>
  <c r="M237" i="8"/>
  <c r="M238" i="8"/>
  <c r="M239" i="8"/>
  <c r="M240" i="8"/>
  <c r="M241" i="8"/>
  <c r="M242" i="8"/>
  <c r="M243" i="8"/>
  <c r="M244" i="8"/>
  <c r="M245" i="8"/>
  <c r="M246" i="8"/>
  <c r="M247" i="8"/>
  <c r="M248" i="8"/>
  <c r="M249" i="8"/>
  <c r="M250" i="8"/>
  <c r="M251" i="8"/>
  <c r="M252" i="8"/>
  <c r="M253" i="8"/>
  <c r="M254" i="8"/>
  <c r="M255" i="8"/>
  <c r="M256" i="8"/>
  <c r="M257" i="8"/>
  <c r="M258" i="8"/>
  <c r="M259" i="8"/>
  <c r="M260" i="8"/>
  <c r="M261" i="8"/>
  <c r="M262" i="8"/>
  <c r="M263" i="8"/>
  <c r="M264" i="8"/>
  <c r="M265" i="8"/>
  <c r="M266" i="8"/>
  <c r="M267" i="8"/>
  <c r="M268" i="8"/>
  <c r="M269" i="8"/>
  <c r="M270" i="8"/>
  <c r="M271" i="8"/>
  <c r="M272" i="8"/>
  <c r="M273" i="8"/>
  <c r="M274" i="8"/>
  <c r="M275" i="8"/>
  <c r="M276" i="8"/>
  <c r="M277" i="8"/>
  <c r="M278" i="8"/>
  <c r="M279" i="8"/>
  <c r="M280" i="8"/>
  <c r="M281" i="8"/>
  <c r="M282" i="8"/>
  <c r="M283" i="8"/>
  <c r="M284" i="8"/>
  <c r="M285" i="8"/>
  <c r="M286" i="8"/>
  <c r="M287" i="8"/>
  <c r="M288" i="8"/>
  <c r="M289" i="8"/>
  <c r="M290" i="8"/>
  <c r="M291" i="8"/>
  <c r="M292" i="8"/>
  <c r="M293" i="8"/>
  <c r="M294" i="8"/>
  <c r="M295" i="8"/>
  <c r="M296" i="8"/>
  <c r="M297" i="8"/>
  <c r="M298" i="8"/>
  <c r="M299" i="8"/>
  <c r="M300" i="8"/>
  <c r="M301" i="8"/>
  <c r="M302" i="8"/>
  <c r="M303" i="8"/>
  <c r="M304" i="8"/>
  <c r="M305" i="8"/>
  <c r="M306" i="8"/>
  <c r="M307" i="8"/>
  <c r="M308" i="8"/>
  <c r="M309" i="8"/>
  <c r="M310" i="8"/>
  <c r="M311" i="8"/>
  <c r="M312" i="8"/>
  <c r="M313" i="8"/>
  <c r="M314" i="8"/>
  <c r="M315" i="8"/>
  <c r="M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201" i="8"/>
  <c r="C202" i="8"/>
  <c r="C203" i="8"/>
  <c r="C204" i="8"/>
  <c r="C205" i="8"/>
  <c r="C206" i="8"/>
  <c r="C207" i="8"/>
  <c r="C208" i="8"/>
  <c r="C209" i="8"/>
  <c r="C210" i="8"/>
  <c r="C211" i="8"/>
  <c r="C212" i="8"/>
  <c r="C213" i="8"/>
  <c r="C214" i="8"/>
  <c r="C215" i="8"/>
  <c r="C216" i="8"/>
  <c r="C217" i="8"/>
  <c r="C218" i="8"/>
  <c r="C219" i="8"/>
  <c r="C220" i="8"/>
  <c r="C221" i="8"/>
  <c r="C222" i="8"/>
  <c r="C223" i="8"/>
  <c r="C224" i="8"/>
  <c r="C225" i="8"/>
  <c r="C226" i="8"/>
  <c r="C227" i="8"/>
  <c r="C228" i="8"/>
  <c r="C229" i="8"/>
  <c r="C230" i="8"/>
  <c r="C231" i="8"/>
  <c r="C232" i="8"/>
  <c r="C233" i="8"/>
  <c r="C234" i="8"/>
  <c r="C235" i="8"/>
  <c r="C236" i="8"/>
  <c r="C237" i="8"/>
  <c r="C238" i="8"/>
  <c r="C239" i="8"/>
  <c r="C240" i="8"/>
  <c r="C241" i="8"/>
  <c r="C242" i="8"/>
  <c r="C243" i="8"/>
  <c r="C244" i="8"/>
  <c r="C245"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C299" i="8"/>
  <c r="C300" i="8"/>
  <c r="C301" i="8"/>
  <c r="C302" i="8"/>
  <c r="C303" i="8"/>
  <c r="C304" i="8"/>
  <c r="C305" i="8"/>
  <c r="C306" i="8"/>
  <c r="C307" i="8"/>
  <c r="C308" i="8"/>
  <c r="C309" i="8"/>
  <c r="C310" i="8"/>
  <c r="C311" i="8"/>
  <c r="C312" i="8"/>
  <c r="C313" i="8"/>
  <c r="C314" i="8"/>
  <c r="C315" i="8"/>
  <c r="C16" i="8"/>
  <c r="AA12" i="4"/>
  <c r="V12" i="4"/>
  <c r="Q12" i="4"/>
  <c r="L12" i="4"/>
  <c r="G12" i="4"/>
  <c r="DC129" i="5" l="1"/>
  <c r="Q129" i="5"/>
  <c r="BA129" i="5"/>
  <c r="BA128" i="5"/>
  <c r="AI129" i="5"/>
  <c r="BA41" i="5"/>
  <c r="AI130" i="5"/>
  <c r="BA40" i="5"/>
  <c r="AI86" i="5"/>
  <c r="AI42" i="5"/>
  <c r="AI85" i="5"/>
  <c r="AI41" i="5"/>
  <c r="BA84" i="5"/>
  <c r="BA85" i="5"/>
  <c r="Q130" i="5"/>
  <c r="Q85" i="5"/>
  <c r="Q86" i="5"/>
  <c r="Q41" i="5"/>
  <c r="Q42" i="5"/>
  <c r="BC24" i="9"/>
  <c r="BF24" i="9" s="1"/>
  <c r="BG24" i="9" s="1"/>
  <c r="BC23" i="9"/>
  <c r="BF23" i="9" s="1"/>
  <c r="BG23" i="9" s="1"/>
  <c r="BC22" i="9"/>
  <c r="BF22" i="9" s="1"/>
  <c r="BG22" i="9" s="1"/>
  <c r="BC21" i="9"/>
  <c r="BC20" i="9"/>
  <c r="BF20" i="9" s="1"/>
  <c r="BG20" i="9" s="1"/>
  <c r="BC15" i="9"/>
  <c r="BD15" i="9" s="1"/>
  <c r="BE15" i="9" s="1"/>
  <c r="BD16" i="9"/>
  <c r="BE16" i="9" s="1"/>
  <c r="BF16" i="9"/>
  <c r="BG16" i="9" s="1"/>
  <c r="BC25" i="9"/>
  <c r="BC29" i="9"/>
  <c r="BC19" i="9"/>
  <c r="BC13" i="9"/>
  <c r="BC32" i="9"/>
  <c r="BC18" i="9"/>
  <c r="BC28" i="9"/>
  <c r="BC31" i="9"/>
  <c r="BC27" i="9"/>
  <c r="BC17" i="9"/>
  <c r="BC14" i="9"/>
  <c r="BC30" i="9"/>
  <c r="BC26" i="9"/>
  <c r="AE14" i="9"/>
  <c r="AF14" i="9" s="1"/>
  <c r="AG14" i="9" s="1"/>
  <c r="AE27" i="9"/>
  <c r="AF27" i="9" s="1"/>
  <c r="AG27" i="9" s="1"/>
  <c r="AE22" i="9"/>
  <c r="AF22" i="9" s="1"/>
  <c r="AG22" i="9" s="1"/>
  <c r="AW32" i="4"/>
  <c r="AE32" i="9"/>
  <c r="AF32" i="9" s="1"/>
  <c r="AG32" i="9" s="1"/>
  <c r="AQ50" i="9"/>
  <c r="AT50" i="9" s="1"/>
  <c r="AU50" i="9" s="1"/>
  <c r="AE18" i="9"/>
  <c r="AH18" i="9" s="1"/>
  <c r="AI18" i="9" s="1"/>
  <c r="AE31" i="9"/>
  <c r="AF31" i="9" s="1"/>
  <c r="AG31" i="9" s="1"/>
  <c r="AE17" i="9"/>
  <c r="AH17" i="9" s="1"/>
  <c r="AI17" i="9" s="1"/>
  <c r="AE26" i="9"/>
  <c r="AH26" i="9" s="1"/>
  <c r="AI26" i="9" s="1"/>
  <c r="AE19" i="9"/>
  <c r="AF19" i="9" s="1"/>
  <c r="AG19" i="9" s="1"/>
  <c r="AE25" i="9"/>
  <c r="AF25" i="9" s="1"/>
  <c r="AG25" i="9" s="1"/>
  <c r="AE30" i="9"/>
  <c r="AF30" i="9" s="1"/>
  <c r="AG30" i="9" s="1"/>
  <c r="AE24" i="9"/>
  <c r="AH24" i="9" s="1"/>
  <c r="AI24" i="9" s="1"/>
  <c r="AE16" i="9"/>
  <c r="AF16" i="9" s="1"/>
  <c r="AG16" i="9" s="1"/>
  <c r="AW31" i="4"/>
  <c r="AE23" i="9"/>
  <c r="AF23" i="9" s="1"/>
  <c r="AG23" i="9" s="1"/>
  <c r="AE13" i="9"/>
  <c r="AF13" i="9" s="1"/>
  <c r="AG13" i="9" s="1"/>
  <c r="AE21" i="9"/>
  <c r="AH21" i="9" s="1"/>
  <c r="AI21" i="9" s="1"/>
  <c r="AE29" i="9"/>
  <c r="AH29" i="9" s="1"/>
  <c r="AI29" i="9" s="1"/>
  <c r="AE20" i="9"/>
  <c r="AH20" i="9" s="1"/>
  <c r="AI20" i="9" s="1"/>
  <c r="AE15" i="9"/>
  <c r="AF15" i="9" s="1"/>
  <c r="AG15" i="9" s="1"/>
  <c r="BC49" i="9"/>
  <c r="BF49" i="9" s="1"/>
  <c r="BG49" i="9" s="1"/>
  <c r="AQ85" i="9"/>
  <c r="AT85" i="9" s="1"/>
  <c r="AU85" i="9" s="1"/>
  <c r="AV34" i="4"/>
  <c r="D367" i="16" s="1"/>
  <c r="AU34" i="4"/>
  <c r="C367" i="16" s="1"/>
  <c r="BO50" i="9"/>
  <c r="BR50" i="9" s="1"/>
  <c r="BS50" i="9" s="1"/>
  <c r="BC85" i="9"/>
  <c r="BF85" i="9" s="1"/>
  <c r="BG85" i="9" s="1"/>
  <c r="BO86" i="9"/>
  <c r="BP86" i="9" s="1"/>
  <c r="BQ86" i="9" s="1"/>
  <c r="AW25" i="4"/>
  <c r="AT34" i="4"/>
  <c r="B367" i="16" s="1"/>
  <c r="AW29" i="4"/>
  <c r="AF28" i="9"/>
  <c r="AG28" i="9" s="1"/>
  <c r="AH28" i="9"/>
  <c r="AI28" i="9" s="1"/>
  <c r="BO13" i="9"/>
  <c r="BR13" i="9" s="1"/>
  <c r="BS13" i="9" s="1"/>
  <c r="BP85" i="9"/>
  <c r="BQ85" i="9" s="1"/>
  <c r="BR85" i="9"/>
  <c r="BS85" i="9" s="1"/>
  <c r="AE97" i="9"/>
  <c r="AH97" i="9" s="1"/>
  <c r="AI97" i="9" s="1"/>
  <c r="AE98" i="9"/>
  <c r="AF98" i="9" s="1"/>
  <c r="AG98" i="9" s="1"/>
  <c r="AE99" i="9"/>
  <c r="AF99" i="9" s="1"/>
  <c r="AG99" i="9" s="1"/>
  <c r="AE86" i="9"/>
  <c r="AF86" i="9" s="1"/>
  <c r="AG86" i="9" s="1"/>
  <c r="AE100" i="9"/>
  <c r="AF100" i="9" s="1"/>
  <c r="AG100" i="9" s="1"/>
  <c r="AE91" i="9"/>
  <c r="AF91" i="9" s="1"/>
  <c r="AG91" i="9" s="1"/>
  <c r="AE85" i="9"/>
  <c r="AH85" i="9" s="1"/>
  <c r="AI85" i="9" s="1"/>
  <c r="AE92" i="9"/>
  <c r="AF92" i="9" s="1"/>
  <c r="AG92" i="9" s="1"/>
  <c r="AE93" i="9"/>
  <c r="AF93" i="9" s="1"/>
  <c r="AG93" i="9" s="1"/>
  <c r="AE94" i="9"/>
  <c r="AH94" i="9" s="1"/>
  <c r="AI94" i="9" s="1"/>
  <c r="AE96" i="9"/>
  <c r="AH96" i="9" s="1"/>
  <c r="AI96" i="9" s="1"/>
  <c r="AE87" i="9"/>
  <c r="AF87" i="9" s="1"/>
  <c r="AG87" i="9" s="1"/>
  <c r="AE88" i="9"/>
  <c r="AH88" i="9" s="1"/>
  <c r="AI88" i="9" s="1"/>
  <c r="AE90" i="9"/>
  <c r="AF90" i="9" s="1"/>
  <c r="AG90" i="9" s="1"/>
  <c r="AE95" i="9"/>
  <c r="AH95" i="9" s="1"/>
  <c r="AI95" i="9" s="1"/>
  <c r="AE101" i="9"/>
  <c r="AH101" i="9" s="1"/>
  <c r="AI101" i="9" s="1"/>
  <c r="AE102" i="9"/>
  <c r="AH102" i="9" s="1"/>
  <c r="AI102" i="9" s="1"/>
  <c r="AE89" i="9"/>
  <c r="AF89" i="9" s="1"/>
  <c r="AG89" i="9" s="1"/>
  <c r="AE103" i="9"/>
  <c r="AF103" i="9" s="1"/>
  <c r="AG103" i="9" s="1"/>
  <c r="AE104" i="9"/>
  <c r="AH104" i="9" s="1"/>
  <c r="AI104" i="9" s="1"/>
  <c r="AH51" i="9"/>
  <c r="AI51" i="9" s="1"/>
  <c r="AH50" i="9"/>
  <c r="AI50" i="9" s="1"/>
  <c r="AH49" i="9"/>
  <c r="AI49" i="9" s="1"/>
  <c r="BM88" i="9"/>
  <c r="BO87" i="9"/>
  <c r="BA88" i="9"/>
  <c r="BC87" i="9"/>
  <c r="BF86" i="9"/>
  <c r="BG86" i="9" s="1"/>
  <c r="BD86" i="9"/>
  <c r="BE86" i="9" s="1"/>
  <c r="AO88" i="9"/>
  <c r="AQ87" i="9"/>
  <c r="AT86" i="9"/>
  <c r="AU86" i="9" s="1"/>
  <c r="AR86" i="9"/>
  <c r="AS86" i="9" s="1"/>
  <c r="BR49" i="9"/>
  <c r="BS49" i="9" s="1"/>
  <c r="BP49" i="9"/>
  <c r="BQ49" i="9" s="1"/>
  <c r="BM52" i="9"/>
  <c r="BO51" i="9"/>
  <c r="BA52" i="9"/>
  <c r="BC51" i="9"/>
  <c r="BD50" i="9"/>
  <c r="BE50" i="9" s="1"/>
  <c r="BF50" i="9"/>
  <c r="BG50" i="9" s="1"/>
  <c r="AT49" i="9"/>
  <c r="AU49" i="9" s="1"/>
  <c r="AR49" i="9"/>
  <c r="AS49" i="9" s="1"/>
  <c r="AO52" i="9"/>
  <c r="AQ51" i="9"/>
  <c r="AF50" i="9"/>
  <c r="AG50" i="9" s="1"/>
  <c r="AF51" i="9"/>
  <c r="AG51" i="9" s="1"/>
  <c r="AF49" i="9"/>
  <c r="AG49" i="9" s="1"/>
  <c r="AE52" i="9"/>
  <c r="AH52" i="9" s="1"/>
  <c r="AI52" i="9" s="1"/>
  <c r="BM16" i="9"/>
  <c r="BO15" i="9"/>
  <c r="BR14" i="9"/>
  <c r="BS14" i="9" s="1"/>
  <c r="BP14" i="9"/>
  <c r="BQ14" i="9" s="1"/>
  <c r="AT13" i="9"/>
  <c r="AU13" i="9" s="1"/>
  <c r="AR13" i="9"/>
  <c r="AS13" i="9" s="1"/>
  <c r="AQ15" i="9"/>
  <c r="AO16" i="9"/>
  <c r="AT14" i="9"/>
  <c r="AU14" i="9" s="1"/>
  <c r="AR14" i="9"/>
  <c r="AS14" i="9" s="1"/>
  <c r="K25" i="5"/>
  <c r="B185" i="16"/>
  <c r="B167" i="16"/>
  <c r="B158" i="16"/>
  <c r="B182" i="16"/>
  <c r="B164" i="16"/>
  <c r="B155" i="16"/>
  <c r="B191" i="16"/>
  <c r="B179" i="16"/>
  <c r="B173" i="16"/>
  <c r="B188" i="16"/>
  <c r="B176" i="16"/>
  <c r="B170" i="16"/>
  <c r="B152" i="16"/>
  <c r="D191" i="16"/>
  <c r="D190" i="16"/>
  <c r="D188" i="16"/>
  <c r="D187" i="16"/>
  <c r="D186" i="16"/>
  <c r="D184" i="16"/>
  <c r="D182" i="16"/>
  <c r="D174" i="16"/>
  <c r="D172" i="16"/>
  <c r="D170" i="16"/>
  <c r="D163" i="16"/>
  <c r="D159" i="16"/>
  <c r="D153" i="16"/>
  <c r="D185" i="16"/>
  <c r="D167" i="16"/>
  <c r="D158" i="16"/>
  <c r="D164" i="16"/>
  <c r="D155" i="16"/>
  <c r="D179" i="16"/>
  <c r="D173" i="16"/>
  <c r="D176" i="16"/>
  <c r="D161" i="16"/>
  <c r="D152" i="16"/>
  <c r="D166" i="16"/>
  <c r="D157" i="16"/>
  <c r="D181" i="16"/>
  <c r="D154" i="16"/>
  <c r="D178" i="16"/>
  <c r="D175" i="16"/>
  <c r="D169" i="16"/>
  <c r="D160" i="16"/>
  <c r="D151" i="16"/>
  <c r="C185" i="16"/>
  <c r="C167" i="16"/>
  <c r="C158" i="16"/>
  <c r="C182" i="16"/>
  <c r="C164" i="16"/>
  <c r="C155" i="16"/>
  <c r="C191" i="16"/>
  <c r="C179" i="16"/>
  <c r="C173" i="16"/>
  <c r="C188" i="16"/>
  <c r="C176" i="16"/>
  <c r="C170" i="16"/>
  <c r="C161" i="16"/>
  <c r="C152" i="16"/>
  <c r="C184" i="16"/>
  <c r="C166" i="16"/>
  <c r="C157" i="16"/>
  <c r="C181" i="16"/>
  <c r="C163" i="16"/>
  <c r="C154" i="16"/>
  <c r="C190" i="16"/>
  <c r="C178" i="16"/>
  <c r="C172" i="16"/>
  <c r="C187" i="16"/>
  <c r="C175" i="16"/>
  <c r="C169" i="16"/>
  <c r="C160" i="16"/>
  <c r="C151" i="16"/>
  <c r="P37" i="15"/>
  <c r="B184" i="16" s="1"/>
  <c r="J37" i="15"/>
  <c r="B166" i="16" s="1"/>
  <c r="G37" i="15"/>
  <c r="B157" i="16" s="1"/>
  <c r="P33" i="15"/>
  <c r="B181" i="16" s="1"/>
  <c r="J33" i="15"/>
  <c r="B163" i="16" s="1"/>
  <c r="B154" i="16"/>
  <c r="S29" i="15"/>
  <c r="B190" i="16" s="1"/>
  <c r="P29" i="15"/>
  <c r="B178" i="16" s="1"/>
  <c r="M29" i="15"/>
  <c r="B172" i="16" s="1"/>
  <c r="S25" i="15"/>
  <c r="B187" i="16" s="1"/>
  <c r="P25" i="15"/>
  <c r="B175" i="16" s="1"/>
  <c r="M25" i="15"/>
  <c r="B169" i="16" s="1"/>
  <c r="B160" i="16"/>
  <c r="B151" i="16"/>
  <c r="C145" i="16"/>
  <c r="C143" i="16"/>
  <c r="D140" i="16"/>
  <c r="C140" i="16"/>
  <c r="C139" i="16"/>
  <c r="D139" i="16"/>
  <c r="D138" i="16"/>
  <c r="C138" i="16"/>
  <c r="F23" i="4"/>
  <c r="F22" i="4"/>
  <c r="F20" i="4"/>
  <c r="G23" i="4"/>
  <c r="G22" i="4"/>
  <c r="G20" i="4"/>
  <c r="D189" i="16"/>
  <c r="D183" i="16"/>
  <c r="D180" i="16"/>
  <c r="D177" i="16"/>
  <c r="D171" i="16"/>
  <c r="D168" i="16"/>
  <c r="D165" i="16"/>
  <c r="D162" i="16"/>
  <c r="D156" i="16"/>
  <c r="D150" i="16"/>
  <c r="C189" i="16"/>
  <c r="C186" i="16"/>
  <c r="C183" i="16"/>
  <c r="C180" i="16"/>
  <c r="C177" i="16"/>
  <c r="C174" i="16"/>
  <c r="C171" i="16"/>
  <c r="C168" i="16"/>
  <c r="C165" i="16"/>
  <c r="C162" i="16"/>
  <c r="C159" i="16"/>
  <c r="C156" i="16"/>
  <c r="C153" i="16"/>
  <c r="C150" i="16"/>
  <c r="S28" i="15"/>
  <c r="B189" i="16" s="1"/>
  <c r="S24" i="15"/>
  <c r="B186" i="16" s="1"/>
  <c r="P36" i="15"/>
  <c r="B183" i="16" s="1"/>
  <c r="P32" i="15"/>
  <c r="B180" i="16" s="1"/>
  <c r="P28" i="15"/>
  <c r="B177" i="16" s="1"/>
  <c r="P24" i="15"/>
  <c r="B174" i="16" s="1"/>
  <c r="M28" i="15"/>
  <c r="B171" i="16" s="1"/>
  <c r="M24" i="15"/>
  <c r="B168" i="16" s="1"/>
  <c r="J36" i="15"/>
  <c r="B165" i="16" s="1"/>
  <c r="J32" i="15"/>
  <c r="B162" i="16" s="1"/>
  <c r="J24" i="15"/>
  <c r="B159" i="16" s="1"/>
  <c r="G36" i="15"/>
  <c r="B156" i="16" s="1"/>
  <c r="G32" i="15"/>
  <c r="B153" i="16" s="1"/>
  <c r="G24" i="15"/>
  <c r="B150" i="16" s="1"/>
  <c r="F12" i="4"/>
  <c r="B161" i="16" l="1"/>
  <c r="BD23" i="9"/>
  <c r="BE23" i="9" s="1"/>
  <c r="BD24" i="9"/>
  <c r="BE24" i="9" s="1"/>
  <c r="BD22" i="9"/>
  <c r="BE22" i="9" s="1"/>
  <c r="BF15" i="9"/>
  <c r="BG15" i="9" s="1"/>
  <c r="BD21" i="9"/>
  <c r="BE21" i="9" s="1"/>
  <c r="BF21" i="9"/>
  <c r="BG21" i="9" s="1"/>
  <c r="BD20" i="9"/>
  <c r="BE20" i="9" s="1"/>
  <c r="BD26" i="9"/>
  <c r="BE26" i="9" s="1"/>
  <c r="BF26" i="9"/>
  <c r="BG26" i="9" s="1"/>
  <c r="BF30" i="9"/>
  <c r="BG30" i="9" s="1"/>
  <c r="BD30" i="9"/>
  <c r="BE30" i="9" s="1"/>
  <c r="BD14" i="9"/>
  <c r="BE14" i="9" s="1"/>
  <c r="BF14" i="9"/>
  <c r="BG14" i="9" s="1"/>
  <c r="BD17" i="9"/>
  <c r="BE17" i="9" s="1"/>
  <c r="BF17" i="9"/>
  <c r="BG17" i="9" s="1"/>
  <c r="BF27" i="9"/>
  <c r="BG27" i="9" s="1"/>
  <c r="BD27" i="9"/>
  <c r="BE27" i="9" s="1"/>
  <c r="BF13" i="9"/>
  <c r="BG13" i="9" s="1"/>
  <c r="BD13" i="9"/>
  <c r="BE13" i="9" s="1"/>
  <c r="BF31" i="9"/>
  <c r="BG31" i="9" s="1"/>
  <c r="BD31" i="9"/>
  <c r="BE31" i="9" s="1"/>
  <c r="BD19" i="9"/>
  <c r="BE19" i="9" s="1"/>
  <c r="BF19" i="9"/>
  <c r="BG19" i="9" s="1"/>
  <c r="BF28" i="9"/>
  <c r="BG28" i="9" s="1"/>
  <c r="BD28" i="9"/>
  <c r="BE28" i="9" s="1"/>
  <c r="BD29" i="9"/>
  <c r="BE29" i="9" s="1"/>
  <c r="BF29" i="9"/>
  <c r="BG29" i="9" s="1"/>
  <c r="BD25" i="9"/>
  <c r="BE25" i="9" s="1"/>
  <c r="BF25" i="9"/>
  <c r="BG25" i="9" s="1"/>
  <c r="BD18" i="9"/>
  <c r="BE18" i="9" s="1"/>
  <c r="BF18" i="9"/>
  <c r="BG18" i="9" s="1"/>
  <c r="BF32" i="9"/>
  <c r="BG32" i="9" s="1"/>
  <c r="BD32" i="9"/>
  <c r="BE32" i="9" s="1"/>
  <c r="AH27" i="9"/>
  <c r="AI27" i="9" s="1"/>
  <c r="AH14" i="9"/>
  <c r="AI14" i="9" s="1"/>
  <c r="AR50" i="9"/>
  <c r="AS50" i="9" s="1"/>
  <c r="AH22" i="9"/>
  <c r="AI22" i="9" s="1"/>
  <c r="AH32" i="9"/>
  <c r="AI32" i="9" s="1"/>
  <c r="AF26" i="9"/>
  <c r="AG26" i="9" s="1"/>
  <c r="AF20" i="9"/>
  <c r="AG20" i="9" s="1"/>
  <c r="AH25" i="9"/>
  <c r="AI25" i="9" s="1"/>
  <c r="AF18" i="9"/>
  <c r="AG18" i="9" s="1"/>
  <c r="AH31" i="9"/>
  <c r="AI31" i="9" s="1"/>
  <c r="AF17" i="9"/>
  <c r="AG17" i="9" s="1"/>
  <c r="AF29" i="9"/>
  <c r="AG29" i="9" s="1"/>
  <c r="AH16" i="9"/>
  <c r="AI16" i="9" s="1"/>
  <c r="AH19" i="9"/>
  <c r="AI19" i="9" s="1"/>
  <c r="AF24" i="9"/>
  <c r="AG24" i="9" s="1"/>
  <c r="AH15" i="9"/>
  <c r="AI15" i="9" s="1"/>
  <c r="BD49" i="9"/>
  <c r="BE49" i="9" s="1"/>
  <c r="BR86" i="9"/>
  <c r="BS86" i="9" s="1"/>
  <c r="AR85" i="9"/>
  <c r="AS85" i="9" s="1"/>
  <c r="AF21" i="9"/>
  <c r="AG21" i="9" s="1"/>
  <c r="AH13" i="9"/>
  <c r="AI13" i="9" s="1"/>
  <c r="AH23" i="9"/>
  <c r="AI23" i="9" s="1"/>
  <c r="AW34" i="4"/>
  <c r="AH30" i="9"/>
  <c r="AI30" i="9" s="1"/>
  <c r="AH86" i="9"/>
  <c r="AI86" i="9" s="1"/>
  <c r="BP50" i="9"/>
  <c r="BQ50" i="9" s="1"/>
  <c r="BD85" i="9"/>
  <c r="BE85" i="9" s="1"/>
  <c r="AH100" i="9"/>
  <c r="AI100" i="9" s="1"/>
  <c r="AH91" i="9"/>
  <c r="AI91" i="9" s="1"/>
  <c r="AH99" i="9"/>
  <c r="AI99" i="9" s="1"/>
  <c r="AH92" i="9"/>
  <c r="AI92" i="9" s="1"/>
  <c r="AF102" i="9"/>
  <c r="AG102" i="9" s="1"/>
  <c r="BP13" i="9"/>
  <c r="BQ13" i="9" s="1"/>
  <c r="AF88" i="9"/>
  <c r="AG88" i="9" s="1"/>
  <c r="AF85" i="9"/>
  <c r="AG85" i="9" s="1"/>
  <c r="AH103" i="9"/>
  <c r="AI103" i="9" s="1"/>
  <c r="AH89" i="9"/>
  <c r="AI89" i="9" s="1"/>
  <c r="AF104" i="9"/>
  <c r="AG104" i="9" s="1"/>
  <c r="AF96" i="9"/>
  <c r="AG96" i="9" s="1"/>
  <c r="AH87" i="9"/>
  <c r="AI87" i="9" s="1"/>
  <c r="AH98" i="9"/>
  <c r="AI98" i="9" s="1"/>
  <c r="AF101" i="9"/>
  <c r="AG101" i="9" s="1"/>
  <c r="AH90" i="9"/>
  <c r="AI90" i="9" s="1"/>
  <c r="AF95" i="9"/>
  <c r="AG95" i="9" s="1"/>
  <c r="AF94" i="9"/>
  <c r="AG94" i="9" s="1"/>
  <c r="AH93" i="9"/>
  <c r="AI93" i="9" s="1"/>
  <c r="AF97" i="9"/>
  <c r="AG97" i="9" s="1"/>
  <c r="BR87" i="9"/>
  <c r="BS87" i="9" s="1"/>
  <c r="BP87" i="9"/>
  <c r="BQ87" i="9" s="1"/>
  <c r="BO88" i="9"/>
  <c r="BM89" i="9"/>
  <c r="BC88" i="9"/>
  <c r="BA89" i="9"/>
  <c r="BF87" i="9"/>
  <c r="BG87" i="9" s="1"/>
  <c r="BD87" i="9"/>
  <c r="BE87" i="9" s="1"/>
  <c r="AR87" i="9"/>
  <c r="AS87" i="9" s="1"/>
  <c r="AT87" i="9"/>
  <c r="AU87" i="9" s="1"/>
  <c r="AQ88" i="9"/>
  <c r="AO89" i="9"/>
  <c r="BR51" i="9"/>
  <c r="BS51" i="9" s="1"/>
  <c r="BP51" i="9"/>
  <c r="BQ51" i="9" s="1"/>
  <c r="BO52" i="9"/>
  <c r="BM53" i="9"/>
  <c r="BF51" i="9"/>
  <c r="BG51" i="9" s="1"/>
  <c r="BD51" i="9"/>
  <c r="BE51" i="9" s="1"/>
  <c r="BC52" i="9"/>
  <c r="BA53" i="9"/>
  <c r="AT51" i="9"/>
  <c r="AU51" i="9" s="1"/>
  <c r="AR51" i="9"/>
  <c r="AS51" i="9" s="1"/>
  <c r="AQ52" i="9"/>
  <c r="AO53" i="9"/>
  <c r="AF52" i="9"/>
  <c r="AG52" i="9" s="1"/>
  <c r="AE53" i="9"/>
  <c r="BR15" i="9"/>
  <c r="BS15" i="9" s="1"/>
  <c r="BP15" i="9"/>
  <c r="BQ15" i="9" s="1"/>
  <c r="BO16" i="9"/>
  <c r="BM17" i="9"/>
  <c r="AO17" i="9"/>
  <c r="AQ16" i="9"/>
  <c r="AT15" i="9"/>
  <c r="AU15" i="9" s="1"/>
  <c r="AR15" i="9"/>
  <c r="AS15" i="9" s="1"/>
  <c r="L25" i="5"/>
  <c r="D145" i="16"/>
  <c r="AB12" i="4"/>
  <c r="D144" i="16"/>
  <c r="W12" i="4"/>
  <c r="D143" i="16"/>
  <c r="R12" i="4"/>
  <c r="D142" i="16"/>
  <c r="M12" i="4"/>
  <c r="D141" i="16"/>
  <c r="H12" i="4"/>
  <c r="I12" i="4" s="1"/>
  <c r="C144" i="16"/>
  <c r="C142" i="16"/>
  <c r="C141" i="16"/>
  <c r="B145" i="16"/>
  <c r="B144" i="16"/>
  <c r="B143" i="16"/>
  <c r="B142" i="16"/>
  <c r="B141" i="16"/>
  <c r="B140" i="16"/>
  <c r="B139" i="16"/>
  <c r="B138" i="16"/>
  <c r="B137" i="16"/>
  <c r="C121" i="16"/>
  <c r="C114" i="16"/>
  <c r="C104" i="16"/>
  <c r="C103" i="16"/>
  <c r="C102" i="16"/>
  <c r="B133" i="16"/>
  <c r="B132" i="16"/>
  <c r="B131" i="16"/>
  <c r="B130" i="16"/>
  <c r="B129" i="16"/>
  <c r="B128" i="16"/>
  <c r="B127" i="16"/>
  <c r="B126" i="16"/>
  <c r="B125" i="16"/>
  <c r="B124" i="16"/>
  <c r="B123" i="16"/>
  <c r="B122" i="16"/>
  <c r="B121" i="16"/>
  <c r="B120" i="16"/>
  <c r="B119" i="16"/>
  <c r="B115" i="16"/>
  <c r="B114" i="16"/>
  <c r="B113" i="16"/>
  <c r="B112" i="16"/>
  <c r="B111" i="16"/>
  <c r="B110" i="16"/>
  <c r="B109" i="16"/>
  <c r="B108" i="16"/>
  <c r="B107" i="16"/>
  <c r="B106" i="16"/>
  <c r="B105" i="16"/>
  <c r="B104" i="16"/>
  <c r="B103" i="16"/>
  <c r="B102" i="16"/>
  <c r="C101" i="16"/>
  <c r="B101" i="16"/>
  <c r="C96" i="16"/>
  <c r="B96" i="16"/>
  <c r="C95" i="16"/>
  <c r="B95" i="16"/>
  <c r="C115" i="16"/>
  <c r="E49" i="9"/>
  <c r="E50" i="9" s="1"/>
  <c r="E51" i="9" s="1"/>
  <c r="BE35" i="9" l="1"/>
  <c r="BG35" i="9"/>
  <c r="BM90" i="9"/>
  <c r="BO89" i="9"/>
  <c r="BP88" i="9"/>
  <c r="BQ88" i="9" s="1"/>
  <c r="BR88" i="9"/>
  <c r="BS88" i="9" s="1"/>
  <c r="BA90" i="9"/>
  <c r="BC89" i="9"/>
  <c r="BD88" i="9"/>
  <c r="BE88" i="9" s="1"/>
  <c r="BF88" i="9"/>
  <c r="BG88" i="9" s="1"/>
  <c r="AQ89" i="9"/>
  <c r="AO90" i="9"/>
  <c r="AR88" i="9"/>
  <c r="AS88" i="9" s="1"/>
  <c r="AT88" i="9"/>
  <c r="AU88" i="9" s="1"/>
  <c r="BM54" i="9"/>
  <c r="BO53" i="9"/>
  <c r="BP52" i="9"/>
  <c r="BQ52" i="9" s="1"/>
  <c r="BR52" i="9"/>
  <c r="BS52" i="9" s="1"/>
  <c r="BA54" i="9"/>
  <c r="BC53" i="9"/>
  <c r="BD52" i="9"/>
  <c r="BE52" i="9" s="1"/>
  <c r="BF52" i="9"/>
  <c r="BG52" i="9" s="1"/>
  <c r="AQ53" i="9"/>
  <c r="AO54" i="9"/>
  <c r="AR52" i="9"/>
  <c r="AS52" i="9" s="1"/>
  <c r="AT52" i="9"/>
  <c r="AU52" i="9" s="1"/>
  <c r="AH53" i="9"/>
  <c r="AI53" i="9" s="1"/>
  <c r="AF53" i="9"/>
  <c r="AG53" i="9" s="1"/>
  <c r="AE54" i="9"/>
  <c r="BO17" i="9"/>
  <c r="BM18" i="9"/>
  <c r="BP16" i="9"/>
  <c r="BQ16" i="9" s="1"/>
  <c r="BR16" i="9"/>
  <c r="BS16" i="9" s="1"/>
  <c r="AR16" i="9"/>
  <c r="AS16" i="9" s="1"/>
  <c r="AT16" i="9"/>
  <c r="AU16" i="9" s="1"/>
  <c r="AQ17" i="9"/>
  <c r="AO18" i="9"/>
  <c r="M25" i="5"/>
  <c r="V23" i="4"/>
  <c r="V32" i="4" s="1"/>
  <c r="V22" i="4"/>
  <c r="V31" i="4" s="1"/>
  <c r="V21" i="4"/>
  <c r="V30" i="4" s="1"/>
  <c r="V20" i="4"/>
  <c r="V29" i="4" s="1"/>
  <c r="Q21" i="4"/>
  <c r="Q30" i="4" s="1"/>
  <c r="Q20" i="4"/>
  <c r="Q29" i="4" s="1"/>
  <c r="G32" i="4"/>
  <c r="G31" i="4"/>
  <c r="G29" i="4"/>
  <c r="C88" i="16"/>
  <c r="B88" i="16"/>
  <c r="B87" i="16"/>
  <c r="C87" i="16"/>
  <c r="B15" i="16"/>
  <c r="D14" i="16"/>
  <c r="C14" i="16"/>
  <c r="B14" i="16"/>
  <c r="C12" i="16"/>
  <c r="D12" i="16"/>
  <c r="B12" i="16"/>
  <c r="C13" i="16"/>
  <c r="D13" i="16"/>
  <c r="B13" i="16"/>
  <c r="C7" i="16"/>
  <c r="D7" i="16"/>
  <c r="B7" i="16"/>
  <c r="C5" i="16"/>
  <c r="D5" i="16"/>
  <c r="B5" i="16"/>
  <c r="C6" i="16"/>
  <c r="D6" i="16"/>
  <c r="B6" i="16"/>
  <c r="C2" i="16"/>
  <c r="D2" i="16"/>
  <c r="B2" i="16"/>
  <c r="D126" i="16"/>
  <c r="D121" i="16"/>
  <c r="D120" i="16"/>
  <c r="D119" i="16"/>
  <c r="D113" i="16"/>
  <c r="D112" i="16"/>
  <c r="D108" i="16"/>
  <c r="C133" i="16"/>
  <c r="C132" i="16"/>
  <c r="C130" i="16"/>
  <c r="C129" i="16"/>
  <c r="C127" i="16"/>
  <c r="C126" i="16"/>
  <c r="C124" i="16"/>
  <c r="C123" i="16"/>
  <c r="C120" i="16"/>
  <c r="C131" i="16"/>
  <c r="C128" i="16"/>
  <c r="C125" i="16"/>
  <c r="C122" i="16"/>
  <c r="C119" i="16"/>
  <c r="AA20" i="4"/>
  <c r="AA29" i="4" s="1"/>
  <c r="C113" i="16"/>
  <c r="C112" i="16"/>
  <c r="C111" i="16"/>
  <c r="C110" i="16"/>
  <c r="C109" i="16"/>
  <c r="C108" i="16"/>
  <c r="C107" i="16"/>
  <c r="C106" i="16"/>
  <c r="BR89" i="9" l="1"/>
  <c r="BS89" i="9" s="1"/>
  <c r="BP89" i="9"/>
  <c r="BQ89" i="9" s="1"/>
  <c r="BO90" i="9"/>
  <c r="BM91" i="9"/>
  <c r="BC90" i="9"/>
  <c r="BA91" i="9"/>
  <c r="BF89" i="9"/>
  <c r="BG89" i="9" s="1"/>
  <c r="BD89" i="9"/>
  <c r="BE89" i="9" s="1"/>
  <c r="AQ90" i="9"/>
  <c r="AO91" i="9"/>
  <c r="AT89" i="9"/>
  <c r="AU89" i="9" s="1"/>
  <c r="AR89" i="9"/>
  <c r="AS89" i="9" s="1"/>
  <c r="BO54" i="9"/>
  <c r="BM55" i="9"/>
  <c r="BR53" i="9"/>
  <c r="BS53" i="9" s="1"/>
  <c r="BP53" i="9"/>
  <c r="BQ53" i="9" s="1"/>
  <c r="BF53" i="9"/>
  <c r="BG53" i="9" s="1"/>
  <c r="BD53" i="9"/>
  <c r="BE53" i="9" s="1"/>
  <c r="BA55" i="9"/>
  <c r="BC54" i="9"/>
  <c r="AQ54" i="9"/>
  <c r="AO55" i="9"/>
  <c r="AT53" i="9"/>
  <c r="AU53" i="9" s="1"/>
  <c r="AR53" i="9"/>
  <c r="AS53" i="9" s="1"/>
  <c r="AH54" i="9"/>
  <c r="AI54" i="9" s="1"/>
  <c r="AF54" i="9"/>
  <c r="AG54" i="9" s="1"/>
  <c r="AE55" i="9"/>
  <c r="BO18" i="9"/>
  <c r="BM19" i="9"/>
  <c r="BP17" i="9"/>
  <c r="BQ17" i="9" s="1"/>
  <c r="BR17" i="9"/>
  <c r="BS17" i="9" s="1"/>
  <c r="AQ18" i="9"/>
  <c r="AO19" i="9"/>
  <c r="AR17" i="9"/>
  <c r="AS17" i="9" s="1"/>
  <c r="AT17" i="9"/>
  <c r="AU17" i="9" s="1"/>
  <c r="N25" i="5"/>
  <c r="O25" i="5"/>
  <c r="D132" i="16"/>
  <c r="D133" i="16"/>
  <c r="D130" i="16"/>
  <c r="D129" i="16"/>
  <c r="D127" i="16"/>
  <c r="D123" i="16"/>
  <c r="D124" i="16"/>
  <c r="D131" i="16"/>
  <c r="D128" i="16"/>
  <c r="D125" i="16"/>
  <c r="AB21" i="4"/>
  <c r="D308" i="16" s="1"/>
  <c r="D115" i="16"/>
  <c r="C105" i="16"/>
  <c r="Q34" i="4"/>
  <c r="H23" i="4"/>
  <c r="H32" i="4" s="1"/>
  <c r="H22" i="4"/>
  <c r="H31" i="4" s="1"/>
  <c r="H20" i="4"/>
  <c r="H29" i="4" s="1"/>
  <c r="G34" i="4"/>
  <c r="V34" i="4"/>
  <c r="C231" i="16"/>
  <c r="C237" i="16"/>
  <c r="C238" i="16"/>
  <c r="C284" i="16"/>
  <c r="C280" i="16"/>
  <c r="C283" i="16"/>
  <c r="C279" i="16"/>
  <c r="C311" i="16"/>
  <c r="C307" i="16"/>
  <c r="C297" i="16"/>
  <c r="C291" i="16"/>
  <c r="C298" i="16"/>
  <c r="C292" i="16"/>
  <c r="C299" i="16"/>
  <c r="C293" i="16"/>
  <c r="C300" i="16"/>
  <c r="C294" i="16"/>
  <c r="G25" i="4"/>
  <c r="L20" i="4"/>
  <c r="L22" i="4"/>
  <c r="C256" i="16" s="1"/>
  <c r="L23" i="4"/>
  <c r="C257" i="16" s="1"/>
  <c r="AA21" i="4"/>
  <c r="AA30" i="4" s="1"/>
  <c r="AA34" i="4" s="1"/>
  <c r="V25" i="4"/>
  <c r="C295" i="16" s="1"/>
  <c r="Q25" i="4"/>
  <c r="C281" i="16" s="1"/>
  <c r="F32" i="4"/>
  <c r="F31" i="4"/>
  <c r="F29" i="4"/>
  <c r="O90" i="9"/>
  <c r="O89" i="9"/>
  <c r="O88" i="9"/>
  <c r="R109" i="9" s="1"/>
  <c r="O87" i="9"/>
  <c r="P87" i="9" s="1"/>
  <c r="O86" i="9"/>
  <c r="O85" i="9"/>
  <c r="O54" i="9"/>
  <c r="O53" i="9"/>
  <c r="O52" i="9"/>
  <c r="Q73" i="9" s="1"/>
  <c r="O51" i="9"/>
  <c r="P51" i="9" s="1"/>
  <c r="O50" i="9"/>
  <c r="O49" i="9"/>
  <c r="C90" i="9"/>
  <c r="C89" i="9"/>
  <c r="C88" i="9"/>
  <c r="C87" i="9"/>
  <c r="C86" i="9"/>
  <c r="C85" i="9"/>
  <c r="O18" i="9"/>
  <c r="O17" i="9"/>
  <c r="O16" i="9"/>
  <c r="O15" i="9"/>
  <c r="O14" i="9"/>
  <c r="O13" i="9"/>
  <c r="Q85" i="9"/>
  <c r="Q49" i="9"/>
  <c r="BM92" i="9" l="1"/>
  <c r="BO91" i="9"/>
  <c r="BR90" i="9"/>
  <c r="BS90" i="9" s="1"/>
  <c r="BP90" i="9"/>
  <c r="BQ90" i="9" s="1"/>
  <c r="BC91" i="9"/>
  <c r="BA92" i="9"/>
  <c r="BF90" i="9"/>
  <c r="BG90" i="9" s="1"/>
  <c r="BD90" i="9"/>
  <c r="BE90" i="9" s="1"/>
  <c r="AO92" i="9"/>
  <c r="AQ91" i="9"/>
  <c r="AT90" i="9"/>
  <c r="AU90" i="9" s="1"/>
  <c r="AR90" i="9"/>
  <c r="AS90" i="9" s="1"/>
  <c r="BM56" i="9"/>
  <c r="BO55" i="9"/>
  <c r="BR54" i="9"/>
  <c r="BS54" i="9" s="1"/>
  <c r="BP54" i="9"/>
  <c r="BQ54" i="9" s="1"/>
  <c r="BF54" i="9"/>
  <c r="BG54" i="9" s="1"/>
  <c r="BD54" i="9"/>
  <c r="BE54" i="9" s="1"/>
  <c r="BA56" i="9"/>
  <c r="BC55" i="9"/>
  <c r="AQ55" i="9"/>
  <c r="AO56" i="9"/>
  <c r="AT54" i="9"/>
  <c r="AU54" i="9" s="1"/>
  <c r="AR54" i="9"/>
  <c r="AS54" i="9" s="1"/>
  <c r="AH55" i="9"/>
  <c r="AI55" i="9" s="1"/>
  <c r="AF55" i="9"/>
  <c r="AG55" i="9" s="1"/>
  <c r="AE56" i="9"/>
  <c r="BO19" i="9"/>
  <c r="BM20" i="9"/>
  <c r="BP18" i="9"/>
  <c r="BQ18" i="9" s="1"/>
  <c r="BR18" i="9"/>
  <c r="BS18" i="9" s="1"/>
  <c r="AT18" i="9"/>
  <c r="AU18" i="9" s="1"/>
  <c r="AR18" i="9"/>
  <c r="AS18" i="9" s="1"/>
  <c r="AQ19" i="9"/>
  <c r="AO20" i="9"/>
  <c r="Q50" i="9"/>
  <c r="Q51" i="9" s="1"/>
  <c r="Q52" i="9" s="1"/>
  <c r="Q53" i="9" s="1"/>
  <c r="Q54" i="9" s="1"/>
  <c r="Q55" i="9" s="1"/>
  <c r="Q56" i="9" s="1"/>
  <c r="Q57" i="9" s="1"/>
  <c r="Q58" i="9" s="1"/>
  <c r="Q59" i="9" s="1"/>
  <c r="Q60" i="9" s="1"/>
  <c r="Q61" i="9" s="1"/>
  <c r="Q62" i="9" s="1"/>
  <c r="Q63" i="9" s="1"/>
  <c r="Q64" i="9" s="1"/>
  <c r="Q65" i="9" s="1"/>
  <c r="Q66" i="9" s="1"/>
  <c r="Q67" i="9" s="1"/>
  <c r="Q68" i="9" s="1"/>
  <c r="Q86" i="9"/>
  <c r="Q87" i="9" s="1"/>
  <c r="C234" i="16"/>
  <c r="C239" i="16"/>
  <c r="AB30" i="4"/>
  <c r="D312" i="16" s="1"/>
  <c r="W22" i="4"/>
  <c r="W31" i="4" s="1"/>
  <c r="D299" i="16" s="1"/>
  <c r="W23" i="4"/>
  <c r="W32" i="4" s="1"/>
  <c r="D300" i="16" s="1"/>
  <c r="R29" i="4"/>
  <c r="D111" i="16"/>
  <c r="W21" i="4"/>
  <c r="D110" i="16"/>
  <c r="W20" i="4"/>
  <c r="D109" i="16"/>
  <c r="R21" i="4"/>
  <c r="AB20" i="4"/>
  <c r="D307" i="16" s="1"/>
  <c r="D114" i="16"/>
  <c r="L29" i="4"/>
  <c r="C260" i="16" s="1"/>
  <c r="C255" i="16"/>
  <c r="D231" i="16"/>
  <c r="V10" i="4"/>
  <c r="V13" i="4" s="1"/>
  <c r="C301" i="16"/>
  <c r="AA10" i="4"/>
  <c r="AA13" i="4" s="1"/>
  <c r="C313" i="16"/>
  <c r="Q10" i="4"/>
  <c r="Q13" i="4" s="1"/>
  <c r="C285" i="16"/>
  <c r="H34" i="4"/>
  <c r="F34" i="4"/>
  <c r="B239" i="16" s="1"/>
  <c r="L32" i="4"/>
  <c r="C262" i="16" s="1"/>
  <c r="L31" i="4"/>
  <c r="C233" i="16"/>
  <c r="C232" i="16"/>
  <c r="D232" i="16"/>
  <c r="D238" i="16"/>
  <c r="H25" i="4"/>
  <c r="C236" i="16"/>
  <c r="C308" i="16"/>
  <c r="L25" i="4"/>
  <c r="D122" i="16"/>
  <c r="M22" i="4"/>
  <c r="D256" i="16" s="1"/>
  <c r="M23" i="4"/>
  <c r="D257" i="16" s="1"/>
  <c r="M20" i="4"/>
  <c r="B233" i="16"/>
  <c r="B238" i="16"/>
  <c r="B232" i="16"/>
  <c r="B237" i="16"/>
  <c r="B231" i="16"/>
  <c r="AA25" i="4"/>
  <c r="C309" i="16" s="1"/>
  <c r="O95" i="9"/>
  <c r="R73" i="9"/>
  <c r="O59" i="9"/>
  <c r="Q109" i="9"/>
  <c r="U97" i="5"/>
  <c r="U96" i="5"/>
  <c r="U53" i="5"/>
  <c r="U52" i="5"/>
  <c r="U9" i="5"/>
  <c r="U8" i="5"/>
  <c r="C17" i="9"/>
  <c r="C16" i="9"/>
  <c r="C14" i="9"/>
  <c r="C13" i="9"/>
  <c r="C54" i="9"/>
  <c r="C53" i="9"/>
  <c r="C52" i="9"/>
  <c r="C51" i="9"/>
  <c r="C50" i="9"/>
  <c r="C49" i="9"/>
  <c r="C97" i="5"/>
  <c r="C96" i="5"/>
  <c r="C53" i="5"/>
  <c r="C52" i="5"/>
  <c r="Z12" i="4"/>
  <c r="U12" i="4"/>
  <c r="P12" i="4"/>
  <c r="K12" i="4"/>
  <c r="N12" i="4" s="1"/>
  <c r="Z21" i="4"/>
  <c r="Z30" i="4" s="1"/>
  <c r="Z20" i="4"/>
  <c r="Z29" i="4" s="1"/>
  <c r="U23" i="4"/>
  <c r="U32" i="4" s="1"/>
  <c r="U22" i="4"/>
  <c r="U31" i="4" s="1"/>
  <c r="U21" i="4"/>
  <c r="U30" i="4" s="1"/>
  <c r="U20" i="4"/>
  <c r="U29" i="4" s="1"/>
  <c r="P21" i="4"/>
  <c r="P30" i="4" s="1"/>
  <c r="P20" i="4"/>
  <c r="P29" i="4" s="1"/>
  <c r="K23" i="4"/>
  <c r="K22" i="4"/>
  <c r="K20" i="4"/>
  <c r="K29" i="4" s="1"/>
  <c r="S12" i="4" l="1"/>
  <c r="X12" i="4"/>
  <c r="AC12" i="4"/>
  <c r="BR91" i="9"/>
  <c r="BS91" i="9" s="1"/>
  <c r="BP91" i="9"/>
  <c r="BQ91" i="9" s="1"/>
  <c r="BM93" i="9"/>
  <c r="BO92" i="9"/>
  <c r="BA93" i="9"/>
  <c r="BC92" i="9"/>
  <c r="BD91" i="9"/>
  <c r="BE91" i="9" s="1"/>
  <c r="BF91" i="9"/>
  <c r="BG91" i="9" s="1"/>
  <c r="AT91" i="9"/>
  <c r="AU91" i="9" s="1"/>
  <c r="AR91" i="9"/>
  <c r="AS91" i="9" s="1"/>
  <c r="AQ92" i="9"/>
  <c r="AO93" i="9"/>
  <c r="BR55" i="9"/>
  <c r="BS55" i="9" s="1"/>
  <c r="BP55" i="9"/>
  <c r="BQ55" i="9" s="1"/>
  <c r="BM57" i="9"/>
  <c r="BO56" i="9"/>
  <c r="BF55" i="9"/>
  <c r="BG55" i="9" s="1"/>
  <c r="BD55" i="9"/>
  <c r="BE55" i="9" s="1"/>
  <c r="BA57" i="9"/>
  <c r="BC56" i="9"/>
  <c r="AO57" i="9"/>
  <c r="AQ56" i="9"/>
  <c r="AR55" i="9"/>
  <c r="AS55" i="9" s="1"/>
  <c r="AT55" i="9"/>
  <c r="AU55" i="9" s="1"/>
  <c r="AH56" i="9"/>
  <c r="AI56" i="9" s="1"/>
  <c r="AF56" i="9"/>
  <c r="AG56" i="9" s="1"/>
  <c r="AE57" i="9"/>
  <c r="BM21" i="9"/>
  <c r="BO20" i="9"/>
  <c r="BR19" i="9"/>
  <c r="BS19" i="9" s="1"/>
  <c r="BP19" i="9"/>
  <c r="BQ19" i="9" s="1"/>
  <c r="AT19" i="9"/>
  <c r="AU19" i="9" s="1"/>
  <c r="AR19" i="9"/>
  <c r="AS19" i="9" s="1"/>
  <c r="AO21" i="9"/>
  <c r="AQ20" i="9"/>
  <c r="D234" i="16"/>
  <c r="C258" i="16"/>
  <c r="D239" i="16"/>
  <c r="D293" i="16"/>
  <c r="D279" i="16"/>
  <c r="D294" i="16"/>
  <c r="W30" i="4"/>
  <c r="D298" i="16" s="1"/>
  <c r="D292" i="16"/>
  <c r="W29" i="4"/>
  <c r="X29" i="4" s="1"/>
  <c r="D291" i="16"/>
  <c r="W25" i="4"/>
  <c r="D295" i="16" s="1"/>
  <c r="R30" i="4"/>
  <c r="R25" i="4"/>
  <c r="D281" i="16" s="1"/>
  <c r="D280" i="16"/>
  <c r="AB25" i="4"/>
  <c r="D309" i="16" s="1"/>
  <c r="AB29" i="4"/>
  <c r="AB34" i="4" s="1"/>
  <c r="AB10" i="4" s="1"/>
  <c r="AB13" i="4" s="1"/>
  <c r="B255" i="16"/>
  <c r="B256" i="16"/>
  <c r="K31" i="4"/>
  <c r="B261" i="16" s="1"/>
  <c r="B257" i="16"/>
  <c r="K32" i="4"/>
  <c r="M29" i="4"/>
  <c r="D260" i="16" s="1"/>
  <c r="D255" i="16"/>
  <c r="N20" i="4"/>
  <c r="L34" i="4"/>
  <c r="M32" i="4"/>
  <c r="D262" i="16" s="1"/>
  <c r="M31" i="4"/>
  <c r="D261" i="16" s="1"/>
  <c r="D236" i="16"/>
  <c r="B299" i="16"/>
  <c r="B293" i="16"/>
  <c r="B300" i="16"/>
  <c r="B294" i="16"/>
  <c r="B279" i="16"/>
  <c r="B307" i="16"/>
  <c r="B312" i="16"/>
  <c r="B308" i="16"/>
  <c r="B291" i="16"/>
  <c r="B280" i="16"/>
  <c r="B298" i="16"/>
  <c r="B292" i="16"/>
  <c r="D233" i="16"/>
  <c r="I32" i="4"/>
  <c r="D283" i="16"/>
  <c r="D237" i="16"/>
  <c r="N22" i="4"/>
  <c r="N23" i="4"/>
  <c r="C261" i="16"/>
  <c r="U104" i="5"/>
  <c r="C312" i="16"/>
  <c r="M25" i="4"/>
  <c r="B236" i="16"/>
  <c r="C15" i="16"/>
  <c r="AC20" i="4"/>
  <c r="AC21" i="4"/>
  <c r="X23" i="4"/>
  <c r="X22" i="4"/>
  <c r="X21" i="4"/>
  <c r="X20" i="4"/>
  <c r="S20" i="4"/>
  <c r="I31" i="4"/>
  <c r="I22" i="4"/>
  <c r="I29" i="4"/>
  <c r="I20" i="4"/>
  <c r="I23" i="4"/>
  <c r="Q88" i="9"/>
  <c r="D69" i="5"/>
  <c r="V69" i="5"/>
  <c r="K25" i="4"/>
  <c r="B258" i="16" s="1"/>
  <c r="U25" i="4"/>
  <c r="P25" i="4"/>
  <c r="B281" i="16" s="1"/>
  <c r="S21" i="4"/>
  <c r="AA8" i="4"/>
  <c r="C303" i="16" s="1"/>
  <c r="Z25" i="4"/>
  <c r="V8" i="4"/>
  <c r="C287" i="16" s="1"/>
  <c r="Q8" i="4"/>
  <c r="C275" i="16" s="1"/>
  <c r="BR92" i="9" l="1"/>
  <c r="BS92" i="9" s="1"/>
  <c r="BP92" i="9"/>
  <c r="BQ92" i="9" s="1"/>
  <c r="BO93" i="9"/>
  <c r="BM94" i="9"/>
  <c r="BF92" i="9"/>
  <c r="BG92" i="9" s="1"/>
  <c r="BD92" i="9"/>
  <c r="BE92" i="9" s="1"/>
  <c r="BC93" i="9"/>
  <c r="BA94" i="9"/>
  <c r="AQ93" i="9"/>
  <c r="AO94" i="9"/>
  <c r="AT92" i="9"/>
  <c r="AU92" i="9" s="1"/>
  <c r="AR92" i="9"/>
  <c r="AS92" i="9" s="1"/>
  <c r="BR56" i="9"/>
  <c r="BS56" i="9" s="1"/>
  <c r="BP56" i="9"/>
  <c r="BQ56" i="9" s="1"/>
  <c r="BO57" i="9"/>
  <c r="BM58" i="9"/>
  <c r="BF56" i="9"/>
  <c r="BG56" i="9" s="1"/>
  <c r="BD56" i="9"/>
  <c r="BE56" i="9" s="1"/>
  <c r="BC57" i="9"/>
  <c r="BA58" i="9"/>
  <c r="AT56" i="9"/>
  <c r="AU56" i="9" s="1"/>
  <c r="AR56" i="9"/>
  <c r="AS56" i="9" s="1"/>
  <c r="AQ57" i="9"/>
  <c r="AO58" i="9"/>
  <c r="AH57" i="9"/>
  <c r="AI57" i="9" s="1"/>
  <c r="AF57" i="9"/>
  <c r="AG57" i="9" s="1"/>
  <c r="AE58" i="9"/>
  <c r="BR20" i="9"/>
  <c r="BS20" i="9" s="1"/>
  <c r="BP20" i="9"/>
  <c r="BQ20" i="9" s="1"/>
  <c r="BO21" i="9"/>
  <c r="BM22" i="9"/>
  <c r="AT20" i="9"/>
  <c r="AU20" i="9" s="1"/>
  <c r="AR20" i="9"/>
  <c r="AS20" i="9" s="1"/>
  <c r="AQ21" i="9"/>
  <c r="AO22" i="9"/>
  <c r="AB8" i="4"/>
  <c r="D303" i="16" s="1"/>
  <c r="D258" i="16"/>
  <c r="C263" i="16"/>
  <c r="R8" i="4"/>
  <c r="D275" i="16" s="1"/>
  <c r="D311" i="16"/>
  <c r="W8" i="4"/>
  <c r="D287" i="16" s="1"/>
  <c r="W34" i="4"/>
  <c r="D297" i="16"/>
  <c r="D284" i="16"/>
  <c r="R34" i="4"/>
  <c r="D313" i="16"/>
  <c r="M34" i="4"/>
  <c r="X32" i="4"/>
  <c r="I34" i="4"/>
  <c r="X31" i="4"/>
  <c r="B311" i="16"/>
  <c r="Z34" i="4"/>
  <c r="K34" i="4"/>
  <c r="B263" i="16" s="1"/>
  <c r="B283" i="16"/>
  <c r="P34" i="4"/>
  <c r="B297" i="16"/>
  <c r="U34" i="4"/>
  <c r="N25" i="4"/>
  <c r="B284" i="16"/>
  <c r="S30" i="4"/>
  <c r="Z8" i="4"/>
  <c r="B303" i="16" s="1"/>
  <c r="B309" i="16"/>
  <c r="U8" i="4"/>
  <c r="B287" i="16" s="1"/>
  <c r="B295" i="16"/>
  <c r="AC29" i="4"/>
  <c r="X30" i="4"/>
  <c r="N31" i="4"/>
  <c r="B260" i="16"/>
  <c r="N29" i="4"/>
  <c r="B262" i="16"/>
  <c r="N32" i="4"/>
  <c r="V113" i="5"/>
  <c r="D113" i="5"/>
  <c r="D15" i="16"/>
  <c r="AC25" i="4"/>
  <c r="I25" i="4"/>
  <c r="AC30" i="4"/>
  <c r="X25" i="4"/>
  <c r="S25" i="4"/>
  <c r="S29" i="4"/>
  <c r="Q89" i="9"/>
  <c r="P8" i="4"/>
  <c r="F25" i="4"/>
  <c r="B234" i="16" s="1"/>
  <c r="BM95" i="9" l="1"/>
  <c r="BO94" i="9"/>
  <c r="BR93" i="9"/>
  <c r="BS93" i="9" s="1"/>
  <c r="BP93" i="9"/>
  <c r="BQ93" i="9" s="1"/>
  <c r="BA95" i="9"/>
  <c r="BC94" i="9"/>
  <c r="BF93" i="9"/>
  <c r="BG93" i="9" s="1"/>
  <c r="BD93" i="9"/>
  <c r="BE93" i="9" s="1"/>
  <c r="AO95" i="9"/>
  <c r="AQ94" i="9"/>
  <c r="AT93" i="9"/>
  <c r="AU93" i="9" s="1"/>
  <c r="AR93" i="9"/>
  <c r="AS93" i="9" s="1"/>
  <c r="BM59" i="9"/>
  <c r="BO58" i="9"/>
  <c r="BR57" i="9"/>
  <c r="BS57" i="9" s="1"/>
  <c r="BP57" i="9"/>
  <c r="BQ57" i="9" s="1"/>
  <c r="BA59" i="9"/>
  <c r="BC58" i="9"/>
  <c r="BD57" i="9"/>
  <c r="BE57" i="9" s="1"/>
  <c r="BF57" i="9"/>
  <c r="BG57" i="9" s="1"/>
  <c r="AO59" i="9"/>
  <c r="AQ58" i="9"/>
  <c r="AT57" i="9"/>
  <c r="AU57" i="9" s="1"/>
  <c r="AR57" i="9"/>
  <c r="AS57" i="9" s="1"/>
  <c r="AH58" i="9"/>
  <c r="AI58" i="9" s="1"/>
  <c r="AF58" i="9"/>
  <c r="AG58" i="9" s="1"/>
  <c r="AE59" i="9"/>
  <c r="BM23" i="9"/>
  <c r="BO22" i="9"/>
  <c r="BR21" i="9"/>
  <c r="BS21" i="9" s="1"/>
  <c r="BP21" i="9"/>
  <c r="BQ21" i="9" s="1"/>
  <c r="AT21" i="9"/>
  <c r="AU21" i="9" s="1"/>
  <c r="AR21" i="9"/>
  <c r="AS21" i="9" s="1"/>
  <c r="AQ22" i="9"/>
  <c r="AO23" i="9"/>
  <c r="D263" i="16"/>
  <c r="W10" i="4"/>
  <c r="W13" i="4" s="1"/>
  <c r="D301" i="16"/>
  <c r="D285" i="16"/>
  <c r="R10" i="4"/>
  <c r="Z10" i="4"/>
  <c r="Z13" i="4" s="1"/>
  <c r="B313" i="16"/>
  <c r="P10" i="4"/>
  <c r="P13" i="4" s="1"/>
  <c r="B285" i="16"/>
  <c r="U10" i="4"/>
  <c r="U13" i="4" s="1"/>
  <c r="B301" i="16"/>
  <c r="X34" i="4"/>
  <c r="X10" i="4" s="1"/>
  <c r="X13" i="4" s="1"/>
  <c r="S34" i="4"/>
  <c r="S10" i="4" s="1"/>
  <c r="S13" i="4" s="1"/>
  <c r="AC8" i="4"/>
  <c r="N34" i="4"/>
  <c r="AC34" i="4"/>
  <c r="AC10" i="4" s="1"/>
  <c r="AC13" i="4" s="1"/>
  <c r="X8" i="4"/>
  <c r="S8" i="4"/>
  <c r="B275" i="16"/>
  <c r="C289" i="16"/>
  <c r="C288" i="16"/>
  <c r="C277" i="16"/>
  <c r="C276" i="16"/>
  <c r="Q90" i="9"/>
  <c r="D5" i="7"/>
  <c r="D6" i="7"/>
  <c r="K24" i="7"/>
  <c r="L24" i="7"/>
  <c r="M24" i="7"/>
  <c r="N24" i="7"/>
  <c r="O24" i="7"/>
  <c r="P24" i="7"/>
  <c r="Q24" i="7"/>
  <c r="R24" i="7"/>
  <c r="S24" i="7"/>
  <c r="T24" i="7"/>
  <c r="U24" i="7"/>
  <c r="V24" i="7"/>
  <c r="C60" i="5"/>
  <c r="D276" i="16" l="1"/>
  <c r="R13" i="4"/>
  <c r="D277" i="16" s="1"/>
  <c r="BO95" i="9"/>
  <c r="BM96" i="9"/>
  <c r="BP94" i="9"/>
  <c r="BQ94" i="9" s="1"/>
  <c r="BR94" i="9"/>
  <c r="BS94" i="9" s="1"/>
  <c r="BF94" i="9"/>
  <c r="BG94" i="9" s="1"/>
  <c r="BD94" i="9"/>
  <c r="BE94" i="9" s="1"/>
  <c r="BC95" i="9"/>
  <c r="BA96" i="9"/>
  <c r="AT94" i="9"/>
  <c r="AU94" i="9" s="1"/>
  <c r="AR94" i="9"/>
  <c r="AS94" i="9" s="1"/>
  <c r="AQ95" i="9"/>
  <c r="AO96" i="9"/>
  <c r="BR58" i="9"/>
  <c r="BS58" i="9" s="1"/>
  <c r="BP58" i="9"/>
  <c r="BQ58" i="9" s="1"/>
  <c r="BO59" i="9"/>
  <c r="BM60" i="9"/>
  <c r="BF58" i="9"/>
  <c r="BG58" i="9" s="1"/>
  <c r="BD58" i="9"/>
  <c r="BE58" i="9" s="1"/>
  <c r="BC59" i="9"/>
  <c r="BA60" i="9"/>
  <c r="AT58" i="9"/>
  <c r="AU58" i="9" s="1"/>
  <c r="AR58" i="9"/>
  <c r="AS58" i="9" s="1"/>
  <c r="AQ59" i="9"/>
  <c r="AO60" i="9"/>
  <c r="AH59" i="9"/>
  <c r="AI59" i="9" s="1"/>
  <c r="AF59" i="9"/>
  <c r="AG59" i="9" s="1"/>
  <c r="AE60" i="9"/>
  <c r="BO23" i="9"/>
  <c r="BM24" i="9"/>
  <c r="BR22" i="9"/>
  <c r="BS22" i="9" s="1"/>
  <c r="BP22" i="9"/>
  <c r="BQ22" i="9" s="1"/>
  <c r="AT22" i="9"/>
  <c r="AU22" i="9" s="1"/>
  <c r="AR22" i="9"/>
  <c r="AS22" i="9" s="1"/>
  <c r="AO24" i="9"/>
  <c r="AQ23" i="9"/>
  <c r="D83" i="5"/>
  <c r="D82" i="5"/>
  <c r="D126" i="5"/>
  <c r="D127" i="5"/>
  <c r="Q91" i="9"/>
  <c r="C104" i="5"/>
  <c r="BM97" i="9" l="1"/>
  <c r="BO96" i="9"/>
  <c r="BP95" i="9"/>
  <c r="BQ95" i="9" s="1"/>
  <c r="BR95" i="9"/>
  <c r="BS95" i="9" s="1"/>
  <c r="BA97" i="9"/>
  <c r="BC96" i="9"/>
  <c r="BD95" i="9"/>
  <c r="BE95" i="9" s="1"/>
  <c r="BF95" i="9"/>
  <c r="BG95" i="9" s="1"/>
  <c r="AO97" i="9"/>
  <c r="AQ96" i="9"/>
  <c r="AR95" i="9"/>
  <c r="AS95" i="9" s="1"/>
  <c r="AT95" i="9"/>
  <c r="AU95" i="9" s="1"/>
  <c r="BM61" i="9"/>
  <c r="BO60" i="9"/>
  <c r="BP59" i="9"/>
  <c r="BQ59" i="9" s="1"/>
  <c r="BR59" i="9"/>
  <c r="BS59" i="9" s="1"/>
  <c r="BD59" i="9"/>
  <c r="BE59" i="9" s="1"/>
  <c r="BF59" i="9"/>
  <c r="BG59" i="9" s="1"/>
  <c r="BA61" i="9"/>
  <c r="BC60" i="9"/>
  <c r="AR59" i="9"/>
  <c r="AS59" i="9" s="1"/>
  <c r="AT59" i="9"/>
  <c r="AU59" i="9" s="1"/>
  <c r="AQ60" i="9"/>
  <c r="AO61" i="9"/>
  <c r="AH60" i="9"/>
  <c r="AI60" i="9" s="1"/>
  <c r="AF60" i="9"/>
  <c r="AG60" i="9" s="1"/>
  <c r="AE61" i="9"/>
  <c r="BO24" i="9"/>
  <c r="BM25" i="9"/>
  <c r="BP23" i="9"/>
  <c r="BQ23" i="9" s="1"/>
  <c r="BR23" i="9"/>
  <c r="BS23" i="9" s="1"/>
  <c r="AQ24" i="9"/>
  <c r="AO25" i="9"/>
  <c r="AR23" i="9"/>
  <c r="AS23" i="9" s="1"/>
  <c r="AT23" i="9"/>
  <c r="AU23" i="9" s="1"/>
  <c r="D289" i="16"/>
  <c r="D288" i="16"/>
  <c r="B288" i="16"/>
  <c r="B289" i="16"/>
  <c r="B304" i="16"/>
  <c r="B305" i="16"/>
  <c r="C305" i="16"/>
  <c r="C304" i="16"/>
  <c r="D305" i="16"/>
  <c r="D304" i="16"/>
  <c r="Q92" i="9"/>
  <c r="BR96" i="9" l="1"/>
  <c r="BS96" i="9" s="1"/>
  <c r="BP96" i="9"/>
  <c r="BQ96" i="9" s="1"/>
  <c r="BO97" i="9"/>
  <c r="BM98" i="9"/>
  <c r="BF96" i="9"/>
  <c r="BG96" i="9" s="1"/>
  <c r="BD96" i="9"/>
  <c r="BE96" i="9" s="1"/>
  <c r="BA98" i="9"/>
  <c r="BC97" i="9"/>
  <c r="AT96" i="9"/>
  <c r="AU96" i="9" s="1"/>
  <c r="AR96" i="9"/>
  <c r="AS96" i="9" s="1"/>
  <c r="AQ97" i="9"/>
  <c r="AO98" i="9"/>
  <c r="BP60" i="9"/>
  <c r="BQ60" i="9" s="1"/>
  <c r="BR60" i="9"/>
  <c r="BS60" i="9" s="1"/>
  <c r="BO61" i="9"/>
  <c r="BM62" i="9"/>
  <c r="BF60" i="9"/>
  <c r="BG60" i="9" s="1"/>
  <c r="BD60" i="9"/>
  <c r="BE60" i="9" s="1"/>
  <c r="BA62" i="9"/>
  <c r="BC61" i="9"/>
  <c r="AT60" i="9"/>
  <c r="AU60" i="9" s="1"/>
  <c r="AR60" i="9"/>
  <c r="AS60" i="9" s="1"/>
  <c r="AQ61" i="9"/>
  <c r="AO62" i="9"/>
  <c r="AH61" i="9"/>
  <c r="AI61" i="9" s="1"/>
  <c r="AF61" i="9"/>
  <c r="AG61" i="9" s="1"/>
  <c r="AE62" i="9"/>
  <c r="BO25" i="9"/>
  <c r="BM26" i="9"/>
  <c r="BP24" i="9"/>
  <c r="BQ24" i="9" s="1"/>
  <c r="BR24" i="9"/>
  <c r="BS24" i="9" s="1"/>
  <c r="AQ25" i="9"/>
  <c r="AO26" i="9"/>
  <c r="AR24" i="9"/>
  <c r="AS24" i="9" s="1"/>
  <c r="AT24" i="9"/>
  <c r="AU24" i="9" s="1"/>
  <c r="B277" i="16"/>
  <c r="B276" i="16"/>
  <c r="Q93" i="9"/>
  <c r="F109" i="9"/>
  <c r="E109" i="9"/>
  <c r="D87" i="9"/>
  <c r="C95" i="9"/>
  <c r="E85" i="9"/>
  <c r="E86" i="9" s="1"/>
  <c r="F73" i="9"/>
  <c r="D51" i="9"/>
  <c r="E52" i="9"/>
  <c r="E53" i="9" s="1"/>
  <c r="E54" i="9" s="1"/>
  <c r="E55" i="9" s="1"/>
  <c r="E56" i="9" s="1"/>
  <c r="E57" i="9" s="1"/>
  <c r="E58" i="9" s="1"/>
  <c r="E59" i="9" s="1"/>
  <c r="E60" i="9" s="1"/>
  <c r="E61" i="9" s="1"/>
  <c r="E62" i="9" s="1"/>
  <c r="E63" i="9" s="1"/>
  <c r="E64" i="9" s="1"/>
  <c r="E65" i="9" s="1"/>
  <c r="E66" i="9" s="1"/>
  <c r="E67" i="9" s="1"/>
  <c r="E68" i="9" s="1"/>
  <c r="C59" i="9"/>
  <c r="R37" i="9"/>
  <c r="P15" i="9"/>
  <c r="Q13" i="9"/>
  <c r="O23" i="9"/>
  <c r="C15" i="9"/>
  <c r="C18" i="9"/>
  <c r="P8" i="8"/>
  <c r="O8" i="8"/>
  <c r="N8" i="8"/>
  <c r="E8" i="8"/>
  <c r="F8" i="8"/>
  <c r="D8" i="8"/>
  <c r="D25" i="5"/>
  <c r="C9" i="5"/>
  <c r="B12" i="7"/>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D4" i="7"/>
  <c r="BM99" i="9" l="1"/>
  <c r="BO98" i="9"/>
  <c r="BR97" i="9"/>
  <c r="BS97" i="9" s="1"/>
  <c r="BP97" i="9"/>
  <c r="BQ97" i="9" s="1"/>
  <c r="BF97" i="9"/>
  <c r="BG97" i="9" s="1"/>
  <c r="BD97" i="9"/>
  <c r="BE97" i="9" s="1"/>
  <c r="BC98" i="9"/>
  <c r="BA99" i="9"/>
  <c r="AT97" i="9"/>
  <c r="AU97" i="9" s="1"/>
  <c r="AR97" i="9"/>
  <c r="AS97" i="9" s="1"/>
  <c r="AO99" i="9"/>
  <c r="AQ98" i="9"/>
  <c r="BR61" i="9"/>
  <c r="BS61" i="9" s="1"/>
  <c r="BP61" i="9"/>
  <c r="BQ61" i="9" s="1"/>
  <c r="BM63" i="9"/>
  <c r="BO62" i="9"/>
  <c r="BF61" i="9"/>
  <c r="BG61" i="9" s="1"/>
  <c r="BD61" i="9"/>
  <c r="BE61" i="9" s="1"/>
  <c r="BA63" i="9"/>
  <c r="BC62" i="9"/>
  <c r="AQ62" i="9"/>
  <c r="AO63" i="9"/>
  <c r="AT61" i="9"/>
  <c r="AU61" i="9" s="1"/>
  <c r="AR61" i="9"/>
  <c r="AS61" i="9" s="1"/>
  <c r="AH62" i="9"/>
  <c r="AI62" i="9" s="1"/>
  <c r="AF62" i="9"/>
  <c r="AG62" i="9" s="1"/>
  <c r="AE63" i="9"/>
  <c r="BM27" i="9"/>
  <c r="BO26" i="9"/>
  <c r="BR25" i="9"/>
  <c r="BS25" i="9" s="1"/>
  <c r="BP25" i="9"/>
  <c r="BQ25" i="9" s="1"/>
  <c r="AQ26" i="9"/>
  <c r="AO27" i="9"/>
  <c r="AR25" i="9"/>
  <c r="AS25" i="9" s="1"/>
  <c r="AT25" i="9"/>
  <c r="AU25" i="9" s="1"/>
  <c r="D9" i="8"/>
  <c r="D205" i="8" s="1"/>
  <c r="E205" i="8" s="1"/>
  <c r="C9" i="9"/>
  <c r="O9" i="9"/>
  <c r="C10" i="9"/>
  <c r="D10" i="9" s="1"/>
  <c r="O10" i="9"/>
  <c r="P10" i="9" s="1"/>
  <c r="C8" i="9"/>
  <c r="O8" i="9"/>
  <c r="C19" i="9"/>
  <c r="C20" i="9" s="1"/>
  <c r="O19" i="9"/>
  <c r="O20" i="9" s="1"/>
  <c r="C45" i="9"/>
  <c r="O45" i="9"/>
  <c r="C44" i="9"/>
  <c r="O44" i="9"/>
  <c r="O81" i="9"/>
  <c r="C81" i="9"/>
  <c r="C55" i="9"/>
  <c r="C56" i="9" s="1"/>
  <c r="O55" i="9"/>
  <c r="O56" i="9" s="1"/>
  <c r="C46" i="9"/>
  <c r="D46" i="9" s="1"/>
  <c r="O46" i="9"/>
  <c r="P46" i="9" s="1"/>
  <c r="O80" i="9"/>
  <c r="C80" i="9"/>
  <c r="O91" i="9"/>
  <c r="O92" i="9" s="1"/>
  <c r="C91" i="9"/>
  <c r="C92" i="9" s="1"/>
  <c r="O82" i="9"/>
  <c r="P82" i="9" s="1"/>
  <c r="C82" i="9"/>
  <c r="D82" i="9" s="1"/>
  <c r="Q94" i="9"/>
  <c r="P9" i="8"/>
  <c r="N9" i="8"/>
  <c r="O9" i="8"/>
  <c r="K40" i="5"/>
  <c r="K38" i="5"/>
  <c r="L38" i="5"/>
  <c r="L40" i="5"/>
  <c r="J40" i="5"/>
  <c r="J39" i="5"/>
  <c r="H40" i="5"/>
  <c r="H39" i="5"/>
  <c r="I40" i="5"/>
  <c r="I39" i="5"/>
  <c r="D38" i="5"/>
  <c r="D39" i="5"/>
  <c r="O40" i="5"/>
  <c r="O38" i="5"/>
  <c r="G38" i="5"/>
  <c r="G39" i="5"/>
  <c r="N38" i="5"/>
  <c r="N40" i="5"/>
  <c r="F39" i="5"/>
  <c r="F38" i="5"/>
  <c r="M38" i="5"/>
  <c r="M40" i="5"/>
  <c r="E39" i="5"/>
  <c r="E38" i="5"/>
  <c r="E87" i="9"/>
  <c r="E73" i="9"/>
  <c r="Q14" i="9"/>
  <c r="Q37" i="9"/>
  <c r="E9" i="8"/>
  <c r="F9" i="8"/>
  <c r="D15" i="9"/>
  <c r="E13" i="9"/>
  <c r="E14" i="9" s="1"/>
  <c r="E15" i="9" s="1"/>
  <c r="E16" i="9" s="1"/>
  <c r="E17" i="9" s="1"/>
  <c r="E18" i="9" s="1"/>
  <c r="E19" i="9" s="1"/>
  <c r="E20" i="9" s="1"/>
  <c r="E21" i="9" s="1"/>
  <c r="E22" i="9" s="1"/>
  <c r="E23" i="9" s="1"/>
  <c r="E24" i="9" s="1"/>
  <c r="E25" i="9" s="1"/>
  <c r="E26" i="9" s="1"/>
  <c r="E27" i="9" s="1"/>
  <c r="E28" i="9" s="1"/>
  <c r="E29" i="9" s="1"/>
  <c r="E30" i="9" s="1"/>
  <c r="E31" i="9" s="1"/>
  <c r="E32" i="9" s="1"/>
  <c r="D11" i="7"/>
  <c r="C12" i="7"/>
  <c r="D12" i="7" s="1"/>
  <c r="C8" i="5"/>
  <c r="R113" i="8" l="1"/>
  <c r="S113" i="8" s="1"/>
  <c r="BF306" i="8"/>
  <c r="BG306" i="8" s="1"/>
  <c r="BF292" i="8"/>
  <c r="BG292" i="8" s="1"/>
  <c r="BF279" i="8"/>
  <c r="BG279" i="8" s="1"/>
  <c r="BF265" i="8"/>
  <c r="BG265" i="8" s="1"/>
  <c r="BF252" i="8"/>
  <c r="BG252" i="8" s="1"/>
  <c r="BF238" i="8"/>
  <c r="BG238" i="8" s="1"/>
  <c r="BF225" i="8"/>
  <c r="BG225" i="8" s="1"/>
  <c r="BF212" i="8"/>
  <c r="BG212" i="8" s="1"/>
  <c r="BF198" i="8"/>
  <c r="BG198" i="8" s="1"/>
  <c r="BF185" i="8"/>
  <c r="BG185" i="8" s="1"/>
  <c r="BF171" i="8"/>
  <c r="BG171" i="8" s="1"/>
  <c r="BF157" i="8"/>
  <c r="BG157" i="8" s="1"/>
  <c r="BF144" i="8"/>
  <c r="BG144" i="8" s="1"/>
  <c r="BF131" i="8"/>
  <c r="BG131" i="8" s="1"/>
  <c r="BF118" i="8"/>
  <c r="BG118" i="8" s="1"/>
  <c r="BF104" i="8"/>
  <c r="BG104" i="8" s="1"/>
  <c r="BF90" i="8"/>
  <c r="BG90" i="8" s="1"/>
  <c r="BF76" i="8"/>
  <c r="BG76" i="8" s="1"/>
  <c r="BF62" i="8"/>
  <c r="BG62" i="8" s="1"/>
  <c r="BF48" i="8"/>
  <c r="BG48" i="8" s="1"/>
  <c r="BF35" i="8"/>
  <c r="BG35" i="8" s="1"/>
  <c r="BF22" i="8"/>
  <c r="BG22" i="8" s="1"/>
  <c r="AV309" i="8"/>
  <c r="AW309" i="8" s="1"/>
  <c r="AV295" i="8"/>
  <c r="AW295" i="8" s="1"/>
  <c r="AV281" i="8"/>
  <c r="AW281" i="8" s="1"/>
  <c r="AV267" i="8"/>
  <c r="AW267" i="8" s="1"/>
  <c r="AV253" i="8"/>
  <c r="AW253" i="8" s="1"/>
  <c r="AV239" i="8"/>
  <c r="AW239" i="8" s="1"/>
  <c r="AV225" i="8"/>
  <c r="AW225" i="8" s="1"/>
  <c r="AV211" i="8"/>
  <c r="AW211" i="8" s="1"/>
  <c r="AV198" i="8"/>
  <c r="AW198" i="8" s="1"/>
  <c r="AV184" i="8"/>
  <c r="AW184" i="8" s="1"/>
  <c r="AV170" i="8"/>
  <c r="AW170" i="8" s="1"/>
  <c r="AV156" i="8"/>
  <c r="AW156" i="8" s="1"/>
  <c r="AV142" i="8"/>
  <c r="AW142" i="8" s="1"/>
  <c r="AV128" i="8"/>
  <c r="AW128" i="8" s="1"/>
  <c r="AV115" i="8"/>
  <c r="AW115" i="8" s="1"/>
  <c r="AV102" i="8"/>
  <c r="AW102" i="8" s="1"/>
  <c r="AV88" i="8"/>
  <c r="AW88" i="8" s="1"/>
  <c r="AV75" i="8"/>
  <c r="AW75" i="8" s="1"/>
  <c r="AV62" i="8"/>
  <c r="AW62" i="8" s="1"/>
  <c r="AV48" i="8"/>
  <c r="AW48" i="8" s="1"/>
  <c r="AV35" i="8"/>
  <c r="AW35" i="8" s="1"/>
  <c r="AV21" i="8"/>
  <c r="AW21" i="8" s="1"/>
  <c r="AL308" i="8"/>
  <c r="AM308" i="8" s="1"/>
  <c r="AL294" i="8"/>
  <c r="AM294" i="8" s="1"/>
  <c r="AL280" i="8"/>
  <c r="AM280" i="8" s="1"/>
  <c r="AL266" i="8"/>
  <c r="AM266" i="8" s="1"/>
  <c r="AL252" i="8"/>
  <c r="AM252" i="8" s="1"/>
  <c r="AL238" i="8"/>
  <c r="AM238" i="8" s="1"/>
  <c r="AL224" i="8"/>
  <c r="AM224" i="8" s="1"/>
  <c r="AL210" i="8"/>
  <c r="AM210" i="8" s="1"/>
  <c r="AL197" i="8"/>
  <c r="AM197" i="8" s="1"/>
  <c r="BF305" i="8"/>
  <c r="BG305" i="8" s="1"/>
  <c r="BF291" i="8"/>
  <c r="BG291" i="8" s="1"/>
  <c r="BF278" i="8"/>
  <c r="BG278" i="8" s="1"/>
  <c r="BF264" i="8"/>
  <c r="BG264" i="8" s="1"/>
  <c r="BF251" i="8"/>
  <c r="BG251" i="8" s="1"/>
  <c r="BF237" i="8"/>
  <c r="BG237" i="8" s="1"/>
  <c r="BF224" i="8"/>
  <c r="BG224" i="8" s="1"/>
  <c r="BF211" i="8"/>
  <c r="BG211" i="8" s="1"/>
  <c r="BF197" i="8"/>
  <c r="BG197" i="8" s="1"/>
  <c r="BF184" i="8"/>
  <c r="BG184" i="8" s="1"/>
  <c r="BF170" i="8"/>
  <c r="BG170" i="8" s="1"/>
  <c r="BF156" i="8"/>
  <c r="BG156" i="8" s="1"/>
  <c r="BF143" i="8"/>
  <c r="BG143" i="8" s="1"/>
  <c r="BF130" i="8"/>
  <c r="BG130" i="8" s="1"/>
  <c r="BF117" i="8"/>
  <c r="BG117" i="8" s="1"/>
  <c r="BF103" i="8"/>
  <c r="BG103" i="8" s="1"/>
  <c r="BF89" i="8"/>
  <c r="BG89" i="8" s="1"/>
  <c r="BF75" i="8"/>
  <c r="BG75" i="8" s="1"/>
  <c r="BF61" i="8"/>
  <c r="BG61" i="8" s="1"/>
  <c r="BF47" i="8"/>
  <c r="BG47" i="8" s="1"/>
  <c r="BF34" i="8"/>
  <c r="BG34" i="8" s="1"/>
  <c r="AV308" i="8"/>
  <c r="AW308" i="8" s="1"/>
  <c r="AV294" i="8"/>
  <c r="AW294" i="8" s="1"/>
  <c r="AV280" i="8"/>
  <c r="AW280" i="8" s="1"/>
  <c r="AV266" i="8"/>
  <c r="AW266" i="8" s="1"/>
  <c r="AV252" i="8"/>
  <c r="AW252" i="8" s="1"/>
  <c r="AV238" i="8"/>
  <c r="AW238" i="8" s="1"/>
  <c r="AV224" i="8"/>
  <c r="AW224" i="8" s="1"/>
  <c r="AV210" i="8"/>
  <c r="AW210" i="8" s="1"/>
  <c r="AV197" i="8"/>
  <c r="AW197" i="8" s="1"/>
  <c r="AV183" i="8"/>
  <c r="AW183" i="8" s="1"/>
  <c r="AV169" i="8"/>
  <c r="AW169" i="8" s="1"/>
  <c r="AV155" i="8"/>
  <c r="AW155" i="8" s="1"/>
  <c r="AV141" i="8"/>
  <c r="AW141" i="8" s="1"/>
  <c r="AV127" i="8"/>
  <c r="AW127" i="8" s="1"/>
  <c r="AV114" i="8"/>
  <c r="AW114" i="8" s="1"/>
  <c r="AV101" i="8"/>
  <c r="AW101" i="8" s="1"/>
  <c r="AV87" i="8"/>
  <c r="AW87" i="8" s="1"/>
  <c r="AV74" i="8"/>
  <c r="AW74" i="8" s="1"/>
  <c r="AV61" i="8"/>
  <c r="AW61" i="8" s="1"/>
  <c r="AV47" i="8"/>
  <c r="AW47" i="8" s="1"/>
  <c r="AV34" i="8"/>
  <c r="AW34" i="8" s="1"/>
  <c r="AV20" i="8"/>
  <c r="AW20" i="8" s="1"/>
  <c r="AL307" i="8"/>
  <c r="AM307" i="8" s="1"/>
  <c r="AL293" i="8"/>
  <c r="AM293" i="8" s="1"/>
  <c r="AL279" i="8"/>
  <c r="AM279" i="8" s="1"/>
  <c r="AL265" i="8"/>
  <c r="AM265" i="8" s="1"/>
  <c r="AL251" i="8"/>
  <c r="AM251" i="8" s="1"/>
  <c r="AL237" i="8"/>
  <c r="AM237" i="8" s="1"/>
  <c r="AL223" i="8"/>
  <c r="AM223" i="8" s="1"/>
  <c r="AL209" i="8"/>
  <c r="AM209" i="8" s="1"/>
  <c r="BF304" i="8"/>
  <c r="BG304" i="8" s="1"/>
  <c r="BF290" i="8"/>
  <c r="BG290" i="8" s="1"/>
  <c r="BF277" i="8"/>
  <c r="BG277" i="8" s="1"/>
  <c r="BF263" i="8"/>
  <c r="BG263" i="8" s="1"/>
  <c r="BF250" i="8"/>
  <c r="BG250" i="8" s="1"/>
  <c r="BF236" i="8"/>
  <c r="BG236" i="8" s="1"/>
  <c r="BF223" i="8"/>
  <c r="BG223" i="8" s="1"/>
  <c r="BF210" i="8"/>
  <c r="BG210" i="8" s="1"/>
  <c r="BF196" i="8"/>
  <c r="BG196" i="8" s="1"/>
  <c r="BF183" i="8"/>
  <c r="BG183" i="8" s="1"/>
  <c r="BF169" i="8"/>
  <c r="BG169" i="8" s="1"/>
  <c r="BF155" i="8"/>
  <c r="BG155" i="8" s="1"/>
  <c r="BF142" i="8"/>
  <c r="BG142" i="8" s="1"/>
  <c r="BF129" i="8"/>
  <c r="BG129" i="8" s="1"/>
  <c r="BF116" i="8"/>
  <c r="BG116" i="8" s="1"/>
  <c r="BF102" i="8"/>
  <c r="BG102" i="8" s="1"/>
  <c r="BF88" i="8"/>
  <c r="BG88" i="8" s="1"/>
  <c r="BF74" i="8"/>
  <c r="BG74" i="8" s="1"/>
  <c r="BF60" i="8"/>
  <c r="BG60" i="8" s="1"/>
  <c r="BF46" i="8"/>
  <c r="BG46" i="8" s="1"/>
  <c r="BF33" i="8"/>
  <c r="BG33" i="8" s="1"/>
  <c r="BF21" i="8"/>
  <c r="BG21" i="8" s="1"/>
  <c r="AV307" i="8"/>
  <c r="AW307" i="8" s="1"/>
  <c r="AV293" i="8"/>
  <c r="AW293" i="8" s="1"/>
  <c r="AV279" i="8"/>
  <c r="AW279" i="8" s="1"/>
  <c r="AV265" i="8"/>
  <c r="AW265" i="8" s="1"/>
  <c r="AV251" i="8"/>
  <c r="AW251" i="8" s="1"/>
  <c r="AV237" i="8"/>
  <c r="AW237" i="8" s="1"/>
  <c r="AV223" i="8"/>
  <c r="AW223" i="8" s="1"/>
  <c r="AV209" i="8"/>
  <c r="AW209" i="8" s="1"/>
  <c r="AV196" i="8"/>
  <c r="AW196" i="8" s="1"/>
  <c r="AV182" i="8"/>
  <c r="AW182" i="8" s="1"/>
  <c r="AV168" i="8"/>
  <c r="AW168" i="8" s="1"/>
  <c r="AV154" i="8"/>
  <c r="AW154" i="8" s="1"/>
  <c r="AV140" i="8"/>
  <c r="AW140" i="8" s="1"/>
  <c r="AV126" i="8"/>
  <c r="AW126" i="8" s="1"/>
  <c r="AV113" i="8"/>
  <c r="AW113" i="8" s="1"/>
  <c r="AV100" i="8"/>
  <c r="AW100" i="8" s="1"/>
  <c r="AV86" i="8"/>
  <c r="AW86" i="8" s="1"/>
  <c r="AV73" i="8"/>
  <c r="AW73" i="8" s="1"/>
  <c r="AV60" i="8"/>
  <c r="AW60" i="8" s="1"/>
  <c r="AV46" i="8"/>
  <c r="AW46" i="8" s="1"/>
  <c r="AV33" i="8"/>
  <c r="AW33" i="8" s="1"/>
  <c r="AV19" i="8"/>
  <c r="AW19" i="8" s="1"/>
  <c r="AL306" i="8"/>
  <c r="AM306" i="8" s="1"/>
  <c r="AL292" i="8"/>
  <c r="AM292" i="8" s="1"/>
  <c r="AL278" i="8"/>
  <c r="AM278" i="8" s="1"/>
  <c r="AL264" i="8"/>
  <c r="AM264" i="8" s="1"/>
  <c r="AL250" i="8"/>
  <c r="AM250" i="8" s="1"/>
  <c r="AL236" i="8"/>
  <c r="AM236" i="8" s="1"/>
  <c r="AL222" i="8"/>
  <c r="AM222" i="8" s="1"/>
  <c r="AL208" i="8"/>
  <c r="AM208" i="8" s="1"/>
  <c r="BF303" i="8"/>
  <c r="BG303" i="8" s="1"/>
  <c r="BF276" i="8"/>
  <c r="BG276" i="8" s="1"/>
  <c r="BF262" i="8"/>
  <c r="BG262" i="8" s="1"/>
  <c r="BF249" i="8"/>
  <c r="BG249" i="8" s="1"/>
  <c r="BF235" i="8"/>
  <c r="BG235" i="8" s="1"/>
  <c r="BF222" i="8"/>
  <c r="BG222" i="8" s="1"/>
  <c r="BF209" i="8"/>
  <c r="BG209" i="8" s="1"/>
  <c r="BF195" i="8"/>
  <c r="BG195" i="8" s="1"/>
  <c r="BF182" i="8"/>
  <c r="BG182" i="8" s="1"/>
  <c r="BF168" i="8"/>
  <c r="BG168" i="8" s="1"/>
  <c r="BF154" i="8"/>
  <c r="BG154" i="8" s="1"/>
  <c r="BF141" i="8"/>
  <c r="BG141" i="8" s="1"/>
  <c r="BF128" i="8"/>
  <c r="BG128" i="8" s="1"/>
  <c r="BF115" i="8"/>
  <c r="BG115" i="8" s="1"/>
  <c r="BF101" i="8"/>
  <c r="BG101" i="8" s="1"/>
  <c r="BF87" i="8"/>
  <c r="BG87" i="8" s="1"/>
  <c r="BF73" i="8"/>
  <c r="BG73" i="8" s="1"/>
  <c r="BF59" i="8"/>
  <c r="BG59" i="8" s="1"/>
  <c r="BF45" i="8"/>
  <c r="BG45" i="8" s="1"/>
  <c r="BF32" i="8"/>
  <c r="BG32" i="8" s="1"/>
  <c r="BF20" i="8"/>
  <c r="BG20" i="8" s="1"/>
  <c r="AV306" i="8"/>
  <c r="AW306" i="8" s="1"/>
  <c r="AV292" i="8"/>
  <c r="AW292" i="8" s="1"/>
  <c r="AV278" i="8"/>
  <c r="AW278" i="8" s="1"/>
  <c r="AV264" i="8"/>
  <c r="AW264" i="8" s="1"/>
  <c r="AV250" i="8"/>
  <c r="AW250" i="8" s="1"/>
  <c r="AV236" i="8"/>
  <c r="AW236" i="8" s="1"/>
  <c r="AV222" i="8"/>
  <c r="AW222" i="8" s="1"/>
  <c r="AV208" i="8"/>
  <c r="AW208" i="8" s="1"/>
  <c r="AV195" i="8"/>
  <c r="AW195" i="8" s="1"/>
  <c r="AV181" i="8"/>
  <c r="AW181" i="8" s="1"/>
  <c r="AV167" i="8"/>
  <c r="AW167" i="8" s="1"/>
  <c r="AV153" i="8"/>
  <c r="AW153" i="8" s="1"/>
  <c r="AV139" i="8"/>
  <c r="AW139" i="8" s="1"/>
  <c r="AV125" i="8"/>
  <c r="AW125" i="8" s="1"/>
  <c r="AV112" i="8"/>
  <c r="AW112" i="8" s="1"/>
  <c r="AV99" i="8"/>
  <c r="AW99" i="8" s="1"/>
  <c r="AV85" i="8"/>
  <c r="AW85" i="8" s="1"/>
  <c r="AV72" i="8"/>
  <c r="AW72" i="8" s="1"/>
  <c r="AV59" i="8"/>
  <c r="AW59" i="8" s="1"/>
  <c r="AV32" i="8"/>
  <c r="AW32" i="8" s="1"/>
  <c r="AV18" i="8"/>
  <c r="AW18" i="8" s="1"/>
  <c r="AL305" i="8"/>
  <c r="AM305" i="8" s="1"/>
  <c r="AL291" i="8"/>
  <c r="AM291" i="8" s="1"/>
  <c r="AL277" i="8"/>
  <c r="AM277" i="8" s="1"/>
  <c r="AL263" i="8"/>
  <c r="AM263" i="8" s="1"/>
  <c r="AL249" i="8"/>
  <c r="AM249" i="8" s="1"/>
  <c r="AL235" i="8"/>
  <c r="AM235" i="8" s="1"/>
  <c r="AL221" i="8"/>
  <c r="AM221" i="8" s="1"/>
  <c r="AL207" i="8"/>
  <c r="AM207" i="8" s="1"/>
  <c r="BF312" i="8"/>
  <c r="BG312" i="8" s="1"/>
  <c r="BF298" i="8"/>
  <c r="BG298" i="8" s="1"/>
  <c r="BF285" i="8"/>
  <c r="BG285" i="8" s="1"/>
  <c r="BF271" i="8"/>
  <c r="BG271" i="8" s="1"/>
  <c r="BF258" i="8"/>
  <c r="BG258" i="8" s="1"/>
  <c r="BF244" i="8"/>
  <c r="BG244" i="8" s="1"/>
  <c r="BF231" i="8"/>
  <c r="BG231" i="8" s="1"/>
  <c r="BF217" i="8"/>
  <c r="BG217" i="8" s="1"/>
  <c r="BF204" i="8"/>
  <c r="BG204" i="8" s="1"/>
  <c r="BF177" i="8"/>
  <c r="BG177" i="8" s="1"/>
  <c r="BF163" i="8"/>
  <c r="BG163" i="8" s="1"/>
  <c r="BF149" i="8"/>
  <c r="BG149" i="8" s="1"/>
  <c r="BF136" i="8"/>
  <c r="BG136" i="8" s="1"/>
  <c r="BF123" i="8"/>
  <c r="BG123" i="8" s="1"/>
  <c r="BF110" i="8"/>
  <c r="BG110" i="8" s="1"/>
  <c r="BF96" i="8"/>
  <c r="BG96" i="8" s="1"/>
  <c r="BF82" i="8"/>
  <c r="BG82" i="8" s="1"/>
  <c r="BF68" i="8"/>
  <c r="BG68" i="8" s="1"/>
  <c r="BF54" i="8"/>
  <c r="BG54" i="8" s="1"/>
  <c r="BF40" i="8"/>
  <c r="BG40" i="8" s="1"/>
  <c r="BF27" i="8"/>
  <c r="BG27" i="8" s="1"/>
  <c r="AV315" i="8"/>
  <c r="AW315" i="8" s="1"/>
  <c r="AV301" i="8"/>
  <c r="AW301" i="8" s="1"/>
  <c r="AV287" i="8"/>
  <c r="AW287" i="8" s="1"/>
  <c r="AV273" i="8"/>
  <c r="AW273" i="8" s="1"/>
  <c r="AV259" i="8"/>
  <c r="AW259" i="8" s="1"/>
  <c r="AV245" i="8"/>
  <c r="AW245" i="8" s="1"/>
  <c r="AV231" i="8"/>
  <c r="AW231" i="8" s="1"/>
  <c r="AV217" i="8"/>
  <c r="AW217" i="8" s="1"/>
  <c r="AV204" i="8"/>
  <c r="AW204" i="8" s="1"/>
  <c r="AV190" i="8"/>
  <c r="AW190" i="8" s="1"/>
  <c r="AV176" i="8"/>
  <c r="AW176" i="8" s="1"/>
  <c r="AV162" i="8"/>
  <c r="AW162" i="8" s="1"/>
  <c r="AV148" i="8"/>
  <c r="AW148" i="8" s="1"/>
  <c r="AV134" i="8"/>
  <c r="AW134" i="8" s="1"/>
  <c r="AV121" i="8"/>
  <c r="AW121" i="8" s="1"/>
  <c r="AV94" i="8"/>
  <c r="AW94" i="8" s="1"/>
  <c r="AV80" i="8"/>
  <c r="AW80" i="8" s="1"/>
  <c r="AV67" i="8"/>
  <c r="AW67" i="8" s="1"/>
  <c r="AV54" i="8"/>
  <c r="AW54" i="8" s="1"/>
  <c r="AV41" i="8"/>
  <c r="AW41" i="8" s="1"/>
  <c r="AV27" i="8"/>
  <c r="AW27" i="8" s="1"/>
  <c r="AL314" i="8"/>
  <c r="AM314" i="8" s="1"/>
  <c r="AL300" i="8"/>
  <c r="AM300" i="8" s="1"/>
  <c r="AL286" i="8"/>
  <c r="AM286" i="8" s="1"/>
  <c r="AL272" i="8"/>
  <c r="AM272" i="8" s="1"/>
  <c r="AL258" i="8"/>
  <c r="AM258" i="8" s="1"/>
  <c r="AL244" i="8"/>
  <c r="AM244" i="8" s="1"/>
  <c r="AL230" i="8"/>
  <c r="AM230" i="8" s="1"/>
  <c r="AL216" i="8"/>
  <c r="AM216" i="8" s="1"/>
  <c r="AL203" i="8"/>
  <c r="AM203" i="8" s="1"/>
  <c r="BF311" i="8"/>
  <c r="BG311" i="8" s="1"/>
  <c r="BF297" i="8"/>
  <c r="BG297" i="8" s="1"/>
  <c r="BF284" i="8"/>
  <c r="BG284" i="8" s="1"/>
  <c r="BF270" i="8"/>
  <c r="BG270" i="8" s="1"/>
  <c r="BF257" i="8"/>
  <c r="BG257" i="8" s="1"/>
  <c r="BF243" i="8"/>
  <c r="BG243" i="8" s="1"/>
  <c r="BF230" i="8"/>
  <c r="BG230" i="8" s="1"/>
  <c r="BF203" i="8"/>
  <c r="BG203" i="8" s="1"/>
  <c r="BF190" i="8"/>
  <c r="BG190" i="8" s="1"/>
  <c r="BF176" i="8"/>
  <c r="BG176" i="8" s="1"/>
  <c r="BF162" i="8"/>
  <c r="BG162" i="8" s="1"/>
  <c r="BF148" i="8"/>
  <c r="BG148" i="8" s="1"/>
  <c r="BF122" i="8"/>
  <c r="BG122" i="8" s="1"/>
  <c r="BF109" i="8"/>
  <c r="BG109" i="8" s="1"/>
  <c r="BF95" i="8"/>
  <c r="BG95" i="8" s="1"/>
  <c r="BF81" i="8"/>
  <c r="BG81" i="8" s="1"/>
  <c r="BF67" i="8"/>
  <c r="BG67" i="8" s="1"/>
  <c r="BF53" i="8"/>
  <c r="BG53" i="8" s="1"/>
  <c r="BF39" i="8"/>
  <c r="BG39" i="8" s="1"/>
  <c r="BF26" i="8"/>
  <c r="BG26" i="8" s="1"/>
  <c r="AV314" i="8"/>
  <c r="AW314" i="8" s="1"/>
  <c r="AV300" i="8"/>
  <c r="AW300" i="8" s="1"/>
  <c r="AV286" i="8"/>
  <c r="AW286" i="8" s="1"/>
  <c r="AV272" i="8"/>
  <c r="AW272" i="8" s="1"/>
  <c r="AV258" i="8"/>
  <c r="AW258" i="8" s="1"/>
  <c r="AV244" i="8"/>
  <c r="AW244" i="8" s="1"/>
  <c r="AV230" i="8"/>
  <c r="AW230" i="8" s="1"/>
  <c r="AV216" i="8"/>
  <c r="AW216" i="8" s="1"/>
  <c r="AV203" i="8"/>
  <c r="AW203" i="8" s="1"/>
  <c r="AV189" i="8"/>
  <c r="AW189" i="8" s="1"/>
  <c r="AV175" i="8"/>
  <c r="AW175" i="8" s="1"/>
  <c r="AV161" i="8"/>
  <c r="AW161" i="8" s="1"/>
  <c r="AV147" i="8"/>
  <c r="AW147" i="8" s="1"/>
  <c r="AV133" i="8"/>
  <c r="AW133" i="8" s="1"/>
  <c r="AV120" i="8"/>
  <c r="AW120" i="8" s="1"/>
  <c r="AV107" i="8"/>
  <c r="AW107" i="8" s="1"/>
  <c r="AV93" i="8"/>
  <c r="AW93" i="8" s="1"/>
  <c r="AV66" i="8"/>
  <c r="AW66" i="8" s="1"/>
  <c r="AV53" i="8"/>
  <c r="AW53" i="8" s="1"/>
  <c r="AV40" i="8"/>
  <c r="AW40" i="8" s="1"/>
  <c r="AV26" i="8"/>
  <c r="AW26" i="8" s="1"/>
  <c r="AL313" i="8"/>
  <c r="AM313" i="8" s="1"/>
  <c r="AL299" i="8"/>
  <c r="AM299" i="8" s="1"/>
  <c r="AL285" i="8"/>
  <c r="AM285" i="8" s="1"/>
  <c r="AL271" i="8"/>
  <c r="AM271" i="8" s="1"/>
  <c r="AL257" i="8"/>
  <c r="AM257" i="8" s="1"/>
  <c r="AL243" i="8"/>
  <c r="AM243" i="8" s="1"/>
  <c r="AL229" i="8"/>
  <c r="AM229" i="8" s="1"/>
  <c r="AL215" i="8"/>
  <c r="AM215" i="8" s="1"/>
  <c r="AL202" i="8"/>
  <c r="AM202" i="8" s="1"/>
  <c r="BF310" i="8"/>
  <c r="BG310" i="8" s="1"/>
  <c r="BF296" i="8"/>
  <c r="BG296" i="8" s="1"/>
  <c r="BF283" i="8"/>
  <c r="BG283" i="8" s="1"/>
  <c r="BF269" i="8"/>
  <c r="BG269" i="8" s="1"/>
  <c r="BF256" i="8"/>
  <c r="BG256" i="8" s="1"/>
  <c r="BF242" i="8"/>
  <c r="BG242" i="8" s="1"/>
  <c r="BF229" i="8"/>
  <c r="BG229" i="8" s="1"/>
  <c r="BF216" i="8"/>
  <c r="BG216" i="8" s="1"/>
  <c r="BF202" i="8"/>
  <c r="BG202" i="8" s="1"/>
  <c r="BF189" i="8"/>
  <c r="BG189" i="8" s="1"/>
  <c r="BF175" i="8"/>
  <c r="BG175" i="8" s="1"/>
  <c r="BF161" i="8"/>
  <c r="BG161" i="8" s="1"/>
  <c r="BF147" i="8"/>
  <c r="BG147" i="8" s="1"/>
  <c r="BF135" i="8"/>
  <c r="BG135" i="8" s="1"/>
  <c r="BF121" i="8"/>
  <c r="BG121" i="8" s="1"/>
  <c r="BF108" i="8"/>
  <c r="BG108" i="8" s="1"/>
  <c r="BF94" i="8"/>
  <c r="BG94" i="8" s="1"/>
  <c r="BF80" i="8"/>
  <c r="BG80" i="8" s="1"/>
  <c r="BF66" i="8"/>
  <c r="BG66" i="8" s="1"/>
  <c r="BF52" i="8"/>
  <c r="BG52" i="8" s="1"/>
  <c r="BF38" i="8"/>
  <c r="BG38" i="8" s="1"/>
  <c r="BF25" i="8"/>
  <c r="BG25" i="8" s="1"/>
  <c r="AV313" i="8"/>
  <c r="AW313" i="8" s="1"/>
  <c r="AV299" i="8"/>
  <c r="AW299" i="8" s="1"/>
  <c r="AV285" i="8"/>
  <c r="AW285" i="8" s="1"/>
  <c r="AV271" i="8"/>
  <c r="AW271" i="8" s="1"/>
  <c r="AV257" i="8"/>
  <c r="AW257" i="8" s="1"/>
  <c r="AV243" i="8"/>
  <c r="AW243" i="8" s="1"/>
  <c r="AV229" i="8"/>
  <c r="AW229" i="8" s="1"/>
  <c r="AV215" i="8"/>
  <c r="AW215" i="8" s="1"/>
  <c r="AV202" i="8"/>
  <c r="AW202" i="8" s="1"/>
  <c r="AV188" i="8"/>
  <c r="AW188" i="8" s="1"/>
  <c r="AV174" i="8"/>
  <c r="AW174" i="8" s="1"/>
  <c r="AV160" i="8"/>
  <c r="AW160" i="8" s="1"/>
  <c r="AV146" i="8"/>
  <c r="AW146" i="8" s="1"/>
  <c r="AV132" i="8"/>
  <c r="AW132" i="8" s="1"/>
  <c r="AV119" i="8"/>
  <c r="AW119" i="8" s="1"/>
  <c r="AV106" i="8"/>
  <c r="AW106" i="8" s="1"/>
  <c r="AV92" i="8"/>
  <c r="AW92" i="8" s="1"/>
  <c r="AV79" i="8"/>
  <c r="AW79" i="8" s="1"/>
  <c r="AV52" i="8"/>
  <c r="AW52" i="8" s="1"/>
  <c r="AV39" i="8"/>
  <c r="AW39" i="8" s="1"/>
  <c r="AV25" i="8"/>
  <c r="AW25" i="8" s="1"/>
  <c r="AL312" i="8"/>
  <c r="AM312" i="8" s="1"/>
  <c r="AL298" i="8"/>
  <c r="AM298" i="8" s="1"/>
  <c r="AL284" i="8"/>
  <c r="AM284" i="8" s="1"/>
  <c r="AL270" i="8"/>
  <c r="AM270" i="8" s="1"/>
  <c r="AL256" i="8"/>
  <c r="AM256" i="8" s="1"/>
  <c r="AL242" i="8"/>
  <c r="AM242" i="8" s="1"/>
  <c r="AL228" i="8"/>
  <c r="AM228" i="8" s="1"/>
  <c r="AL214" i="8"/>
  <c r="AM214" i="8" s="1"/>
  <c r="AL201" i="8"/>
  <c r="AM201" i="8" s="1"/>
  <c r="BF309" i="8"/>
  <c r="BG309" i="8" s="1"/>
  <c r="BF295" i="8"/>
  <c r="BG295" i="8" s="1"/>
  <c r="BF282" i="8"/>
  <c r="BG282" i="8" s="1"/>
  <c r="BF268" i="8"/>
  <c r="BG268" i="8" s="1"/>
  <c r="BF255" i="8"/>
  <c r="BG255" i="8" s="1"/>
  <c r="BF241" i="8"/>
  <c r="BG241" i="8" s="1"/>
  <c r="BF228" i="8"/>
  <c r="BG228" i="8" s="1"/>
  <c r="BF215" i="8"/>
  <c r="BG215" i="8" s="1"/>
  <c r="BF201" i="8"/>
  <c r="BG201" i="8" s="1"/>
  <c r="BF188" i="8"/>
  <c r="BG188" i="8" s="1"/>
  <c r="BF174" i="8"/>
  <c r="BG174" i="8" s="1"/>
  <c r="BF160" i="8"/>
  <c r="BG160" i="8" s="1"/>
  <c r="BF134" i="8"/>
  <c r="BG134" i="8" s="1"/>
  <c r="BF120" i="8"/>
  <c r="BG120" i="8" s="1"/>
  <c r="BF107" i="8"/>
  <c r="BG107" i="8" s="1"/>
  <c r="BF93" i="8"/>
  <c r="BG93" i="8" s="1"/>
  <c r="BF79" i="8"/>
  <c r="BG79" i="8" s="1"/>
  <c r="BF65" i="8"/>
  <c r="BG65" i="8" s="1"/>
  <c r="BF51" i="8"/>
  <c r="BG51" i="8" s="1"/>
  <c r="BF24" i="8"/>
  <c r="BG24" i="8" s="1"/>
  <c r="AV312" i="8"/>
  <c r="AW312" i="8" s="1"/>
  <c r="AV298" i="8"/>
  <c r="AW298" i="8" s="1"/>
  <c r="AV284" i="8"/>
  <c r="AW284" i="8" s="1"/>
  <c r="AV270" i="8"/>
  <c r="AW270" i="8" s="1"/>
  <c r="AV256" i="8"/>
  <c r="AW256" i="8" s="1"/>
  <c r="AV242" i="8"/>
  <c r="AW242" i="8" s="1"/>
  <c r="AV228" i="8"/>
  <c r="AW228" i="8" s="1"/>
  <c r="AV214" i="8"/>
  <c r="AW214" i="8" s="1"/>
  <c r="AV201" i="8"/>
  <c r="AW201" i="8" s="1"/>
  <c r="AV187" i="8"/>
  <c r="AW187" i="8" s="1"/>
  <c r="AV173" i="8"/>
  <c r="AW173" i="8" s="1"/>
  <c r="AV159" i="8"/>
  <c r="AW159" i="8" s="1"/>
  <c r="AV145" i="8"/>
  <c r="AW145" i="8" s="1"/>
  <c r="AV131" i="8"/>
  <c r="AW131" i="8" s="1"/>
  <c r="AV118" i="8"/>
  <c r="AW118" i="8" s="1"/>
  <c r="AV105" i="8"/>
  <c r="AW105" i="8" s="1"/>
  <c r="AV91" i="8"/>
  <c r="AW91" i="8" s="1"/>
  <c r="AV78" i="8"/>
  <c r="AW78" i="8" s="1"/>
  <c r="AV65" i="8"/>
  <c r="AW65" i="8" s="1"/>
  <c r="AV51" i="8"/>
  <c r="AW51" i="8" s="1"/>
  <c r="AV38" i="8"/>
  <c r="AW38" i="8" s="1"/>
  <c r="AV24" i="8"/>
  <c r="AW24" i="8" s="1"/>
  <c r="AL311" i="8"/>
  <c r="AM311" i="8" s="1"/>
  <c r="AL297" i="8"/>
  <c r="AM297" i="8" s="1"/>
  <c r="AL283" i="8"/>
  <c r="AM283" i="8" s="1"/>
  <c r="AL269" i="8"/>
  <c r="AM269" i="8" s="1"/>
  <c r="AL255" i="8"/>
  <c r="AM255" i="8" s="1"/>
  <c r="AL241" i="8"/>
  <c r="AM241" i="8" s="1"/>
  <c r="AL227" i="8"/>
  <c r="AM227" i="8" s="1"/>
  <c r="AL213" i="8"/>
  <c r="AM213" i="8" s="1"/>
  <c r="BF307" i="8"/>
  <c r="BG307" i="8" s="1"/>
  <c r="BF293" i="8"/>
  <c r="BG293" i="8" s="1"/>
  <c r="BF280" i="8"/>
  <c r="BG280" i="8" s="1"/>
  <c r="BF266" i="8"/>
  <c r="BG266" i="8" s="1"/>
  <c r="BF253" i="8"/>
  <c r="BG253" i="8" s="1"/>
  <c r="BF239" i="8"/>
  <c r="BG239" i="8" s="1"/>
  <c r="BF226" i="8"/>
  <c r="BG226" i="8" s="1"/>
  <c r="BF213" i="8"/>
  <c r="BG213" i="8" s="1"/>
  <c r="BF199" i="8"/>
  <c r="BG199" i="8" s="1"/>
  <c r="BF186" i="8"/>
  <c r="BG186" i="8" s="1"/>
  <c r="BF172" i="8"/>
  <c r="BG172" i="8" s="1"/>
  <c r="BF158" i="8"/>
  <c r="BG158" i="8" s="1"/>
  <c r="BF145" i="8"/>
  <c r="BG145" i="8" s="1"/>
  <c r="BF132" i="8"/>
  <c r="BG132" i="8" s="1"/>
  <c r="BF105" i="8"/>
  <c r="BG105" i="8" s="1"/>
  <c r="BF91" i="8"/>
  <c r="BG91" i="8" s="1"/>
  <c r="BF77" i="8"/>
  <c r="BG77" i="8" s="1"/>
  <c r="BF63" i="8"/>
  <c r="BG63" i="8" s="1"/>
  <c r="BF49" i="8"/>
  <c r="BG49" i="8" s="1"/>
  <c r="BF36" i="8"/>
  <c r="BG36" i="8" s="1"/>
  <c r="BF23" i="8"/>
  <c r="BG23" i="8" s="1"/>
  <c r="AV310" i="8"/>
  <c r="AW310" i="8" s="1"/>
  <c r="AV296" i="8"/>
  <c r="AW296" i="8" s="1"/>
  <c r="AV282" i="8"/>
  <c r="AW282" i="8" s="1"/>
  <c r="AV268" i="8"/>
  <c r="AW268" i="8" s="1"/>
  <c r="AV254" i="8"/>
  <c r="AW254" i="8" s="1"/>
  <c r="AV240" i="8"/>
  <c r="AW240" i="8" s="1"/>
  <c r="AV226" i="8"/>
  <c r="AW226" i="8" s="1"/>
  <c r="AV212" i="8"/>
  <c r="AW212" i="8" s="1"/>
  <c r="AV199" i="8"/>
  <c r="AW199" i="8" s="1"/>
  <c r="AV185" i="8"/>
  <c r="AW185" i="8" s="1"/>
  <c r="AV171" i="8"/>
  <c r="AW171" i="8" s="1"/>
  <c r="AV157" i="8"/>
  <c r="AW157" i="8" s="1"/>
  <c r="AV143" i="8"/>
  <c r="AW143" i="8" s="1"/>
  <c r="AV129" i="8"/>
  <c r="AW129" i="8" s="1"/>
  <c r="AV116" i="8"/>
  <c r="AW116" i="8" s="1"/>
  <c r="AV103" i="8"/>
  <c r="AW103" i="8" s="1"/>
  <c r="AV89" i="8"/>
  <c r="AW89" i="8" s="1"/>
  <c r="AV76" i="8"/>
  <c r="AW76" i="8" s="1"/>
  <c r="AV63" i="8"/>
  <c r="AW63" i="8" s="1"/>
  <c r="AV49" i="8"/>
  <c r="AW49" i="8" s="1"/>
  <c r="AV36" i="8"/>
  <c r="AW36" i="8" s="1"/>
  <c r="AV22" i="8"/>
  <c r="AW22" i="8" s="1"/>
  <c r="AL309" i="8"/>
  <c r="AM309" i="8" s="1"/>
  <c r="AL295" i="8"/>
  <c r="AM295" i="8" s="1"/>
  <c r="AL281" i="8"/>
  <c r="AM281" i="8" s="1"/>
  <c r="AL267" i="8"/>
  <c r="AM267" i="8" s="1"/>
  <c r="AL253" i="8"/>
  <c r="AM253" i="8" s="1"/>
  <c r="AL239" i="8"/>
  <c r="AM239" i="8" s="1"/>
  <c r="AL225" i="8"/>
  <c r="AM225" i="8" s="1"/>
  <c r="AL211" i="8"/>
  <c r="AM211" i="8" s="1"/>
  <c r="BF308" i="8"/>
  <c r="BG308" i="8" s="1"/>
  <c r="BF272" i="8"/>
  <c r="BG272" i="8" s="1"/>
  <c r="BF193" i="8"/>
  <c r="BG193" i="8" s="1"/>
  <c r="BF153" i="8"/>
  <c r="BG153" i="8" s="1"/>
  <c r="BF119" i="8"/>
  <c r="BG119" i="8" s="1"/>
  <c r="BF83" i="8"/>
  <c r="BG83" i="8" s="1"/>
  <c r="BF42" i="8"/>
  <c r="BG42" i="8" s="1"/>
  <c r="AV304" i="8"/>
  <c r="AW304" i="8" s="1"/>
  <c r="AV263" i="8"/>
  <c r="AW263" i="8" s="1"/>
  <c r="AV227" i="8"/>
  <c r="AW227" i="8" s="1"/>
  <c r="AV191" i="8"/>
  <c r="AW191" i="8" s="1"/>
  <c r="AV150" i="8"/>
  <c r="AW150" i="8" s="1"/>
  <c r="AV110" i="8"/>
  <c r="AW110" i="8" s="1"/>
  <c r="AV71" i="8"/>
  <c r="AW71" i="8" s="1"/>
  <c r="AV37" i="8"/>
  <c r="AW37" i="8" s="1"/>
  <c r="AL301" i="8"/>
  <c r="AM301" i="8" s="1"/>
  <c r="AL260" i="8"/>
  <c r="AM260" i="8" s="1"/>
  <c r="AL219" i="8"/>
  <c r="AM219" i="8" s="1"/>
  <c r="AL193" i="8"/>
  <c r="AM193" i="8" s="1"/>
  <c r="AL179" i="8"/>
  <c r="AM179" i="8" s="1"/>
  <c r="AL165" i="8"/>
  <c r="AM165" i="8" s="1"/>
  <c r="AL151" i="8"/>
  <c r="AM151" i="8" s="1"/>
  <c r="AL137" i="8"/>
  <c r="AM137" i="8" s="1"/>
  <c r="AL123" i="8"/>
  <c r="AM123" i="8" s="1"/>
  <c r="AL109" i="8"/>
  <c r="AM109" i="8" s="1"/>
  <c r="AL95" i="8"/>
  <c r="AM95" i="8" s="1"/>
  <c r="AL81" i="8"/>
  <c r="AM81" i="8" s="1"/>
  <c r="AL68" i="8"/>
  <c r="AM68" i="8" s="1"/>
  <c r="AL54" i="8"/>
  <c r="AM54" i="8" s="1"/>
  <c r="AL40" i="8"/>
  <c r="AM40" i="8" s="1"/>
  <c r="AL27" i="8"/>
  <c r="AM27" i="8" s="1"/>
  <c r="AB313" i="8"/>
  <c r="AC313" i="8" s="1"/>
  <c r="AB299" i="8"/>
  <c r="AC299" i="8" s="1"/>
  <c r="AB285" i="8"/>
  <c r="AC285" i="8" s="1"/>
  <c r="AB272" i="8"/>
  <c r="AC272" i="8" s="1"/>
  <c r="AB259" i="8"/>
  <c r="AC259" i="8" s="1"/>
  <c r="AB245" i="8"/>
  <c r="AC245" i="8" s="1"/>
  <c r="AB231" i="8"/>
  <c r="AC231" i="8" s="1"/>
  <c r="AB220" i="8"/>
  <c r="AC220" i="8" s="1"/>
  <c r="AB206" i="8"/>
  <c r="AC206" i="8" s="1"/>
  <c r="AB192" i="8"/>
  <c r="AC192" i="8" s="1"/>
  <c r="AB179" i="8"/>
  <c r="AC179" i="8" s="1"/>
  <c r="AB166" i="8"/>
  <c r="AC166" i="8" s="1"/>
  <c r="AB152" i="8"/>
  <c r="AC152" i="8" s="1"/>
  <c r="AB138" i="8"/>
  <c r="AC138" i="8" s="1"/>
  <c r="AB125" i="8"/>
  <c r="AC125" i="8" s="1"/>
  <c r="AB111" i="8"/>
  <c r="AC111" i="8" s="1"/>
  <c r="AB100" i="8"/>
  <c r="AC100" i="8" s="1"/>
  <c r="AB88" i="8"/>
  <c r="AC88" i="8" s="1"/>
  <c r="AB74" i="8"/>
  <c r="AC74" i="8" s="1"/>
  <c r="AB60" i="8"/>
  <c r="AC60" i="8" s="1"/>
  <c r="AB46" i="8"/>
  <c r="AC46" i="8" s="1"/>
  <c r="AB32" i="8"/>
  <c r="AC32" i="8" s="1"/>
  <c r="AB18" i="8"/>
  <c r="AC18" i="8" s="1"/>
  <c r="BF302" i="8"/>
  <c r="BG302" i="8" s="1"/>
  <c r="BF267" i="8"/>
  <c r="BG267" i="8" s="1"/>
  <c r="BF232" i="8"/>
  <c r="BG232" i="8" s="1"/>
  <c r="BF301" i="8"/>
  <c r="BG301" i="8" s="1"/>
  <c r="BF261" i="8"/>
  <c r="BG261" i="8" s="1"/>
  <c r="BF227" i="8"/>
  <c r="BG227" i="8" s="1"/>
  <c r="BF191" i="8"/>
  <c r="BG191" i="8" s="1"/>
  <c r="BF151" i="8"/>
  <c r="BG151" i="8" s="1"/>
  <c r="BF113" i="8"/>
  <c r="BG113" i="8" s="1"/>
  <c r="BF72" i="8"/>
  <c r="BG72" i="8" s="1"/>
  <c r="BF37" i="8"/>
  <c r="BG37" i="8" s="1"/>
  <c r="AV302" i="8"/>
  <c r="AW302" i="8" s="1"/>
  <c r="AV261" i="8"/>
  <c r="AW261" i="8" s="1"/>
  <c r="AV220" i="8"/>
  <c r="AW220" i="8" s="1"/>
  <c r="AV180" i="8"/>
  <c r="AW180" i="8" s="1"/>
  <c r="AV144" i="8"/>
  <c r="AW144" i="8" s="1"/>
  <c r="AV108" i="8"/>
  <c r="AW108" i="8" s="1"/>
  <c r="AV69" i="8"/>
  <c r="AW69" i="8" s="1"/>
  <c r="AV30" i="8"/>
  <c r="AW30" i="8" s="1"/>
  <c r="AL290" i="8"/>
  <c r="AM290" i="8" s="1"/>
  <c r="AL254" i="8"/>
  <c r="AM254" i="8" s="1"/>
  <c r="AL217" i="8"/>
  <c r="AM217" i="8" s="1"/>
  <c r="AL191" i="8"/>
  <c r="AM191" i="8" s="1"/>
  <c r="AL177" i="8"/>
  <c r="AM177" i="8" s="1"/>
  <c r="AL163" i="8"/>
  <c r="AM163" i="8" s="1"/>
  <c r="AL149" i="8"/>
  <c r="AM149" i="8" s="1"/>
  <c r="AL135" i="8"/>
  <c r="AM135" i="8" s="1"/>
  <c r="AL121" i="8"/>
  <c r="AM121" i="8" s="1"/>
  <c r="AL107" i="8"/>
  <c r="AM107" i="8" s="1"/>
  <c r="AL93" i="8"/>
  <c r="AM93" i="8" s="1"/>
  <c r="AL79" i="8"/>
  <c r="AM79" i="8" s="1"/>
  <c r="AL66" i="8"/>
  <c r="AM66" i="8" s="1"/>
  <c r="AL52" i="8"/>
  <c r="AM52" i="8" s="1"/>
  <c r="AL38" i="8"/>
  <c r="AM38" i="8" s="1"/>
  <c r="AL25" i="8"/>
  <c r="AM25" i="8" s="1"/>
  <c r="AB311" i="8"/>
  <c r="AC311" i="8" s="1"/>
  <c r="AB297" i="8"/>
  <c r="AC297" i="8" s="1"/>
  <c r="AB271" i="8"/>
  <c r="AC271" i="8" s="1"/>
  <c r="AB257" i="8"/>
  <c r="AC257" i="8" s="1"/>
  <c r="AB243" i="8"/>
  <c r="AC243" i="8" s="1"/>
  <c r="AB230" i="8"/>
  <c r="AC230" i="8" s="1"/>
  <c r="AB218" i="8"/>
  <c r="AC218" i="8" s="1"/>
  <c r="AB204" i="8"/>
  <c r="AC204" i="8" s="1"/>
  <c r="AB190" i="8"/>
  <c r="AC190" i="8" s="1"/>
  <c r="AB177" i="8"/>
  <c r="AC177" i="8" s="1"/>
  <c r="AB164" i="8"/>
  <c r="AC164" i="8" s="1"/>
  <c r="AB150" i="8"/>
  <c r="AC150" i="8" s="1"/>
  <c r="AB136" i="8"/>
  <c r="AC136" i="8" s="1"/>
  <c r="AB123" i="8"/>
  <c r="AC123" i="8" s="1"/>
  <c r="AB109" i="8"/>
  <c r="AC109" i="8" s="1"/>
  <c r="AB98" i="8"/>
  <c r="AC98" i="8" s="1"/>
  <c r="AB86" i="8"/>
  <c r="AC86" i="8" s="1"/>
  <c r="AB72" i="8"/>
  <c r="AC72" i="8" s="1"/>
  <c r="AB58" i="8"/>
  <c r="AC58" i="8" s="1"/>
  <c r="AB44" i="8"/>
  <c r="AC44" i="8" s="1"/>
  <c r="AB30" i="8"/>
  <c r="AC30" i="8" s="1"/>
  <c r="AB16" i="8"/>
  <c r="AC16" i="8" s="1"/>
  <c r="BF299" i="8"/>
  <c r="BG299" i="8" s="1"/>
  <c r="BF220" i="8"/>
  <c r="BG220" i="8" s="1"/>
  <c r="BF181" i="8"/>
  <c r="BG181" i="8" s="1"/>
  <c r="BF146" i="8"/>
  <c r="BG146" i="8" s="1"/>
  <c r="BF111" i="8"/>
  <c r="BG111" i="8" s="1"/>
  <c r="BF70" i="8"/>
  <c r="BG70" i="8" s="1"/>
  <c r="BF30" i="8"/>
  <c r="BG30" i="8" s="1"/>
  <c r="AV291" i="8"/>
  <c r="AW291" i="8" s="1"/>
  <c r="AV255" i="8"/>
  <c r="AW255" i="8" s="1"/>
  <c r="AV218" i="8"/>
  <c r="AW218" i="8" s="1"/>
  <c r="AV178" i="8"/>
  <c r="AW178" i="8" s="1"/>
  <c r="AV137" i="8"/>
  <c r="AW137" i="8" s="1"/>
  <c r="AV98" i="8"/>
  <c r="AW98" i="8" s="1"/>
  <c r="AV64" i="8"/>
  <c r="AW64" i="8" s="1"/>
  <c r="AV28" i="8"/>
  <c r="AW28" i="8" s="1"/>
  <c r="AL288" i="8"/>
  <c r="AM288" i="8" s="1"/>
  <c r="AL247" i="8"/>
  <c r="AM247" i="8" s="1"/>
  <c r="AL189" i="8"/>
  <c r="AM189" i="8" s="1"/>
  <c r="AL175" i="8"/>
  <c r="AM175" i="8" s="1"/>
  <c r="AL161" i="8"/>
  <c r="AM161" i="8" s="1"/>
  <c r="AL147" i="8"/>
  <c r="AM147" i="8" s="1"/>
  <c r="AL133" i="8"/>
  <c r="AM133" i="8" s="1"/>
  <c r="AL119" i="8"/>
  <c r="AM119" i="8" s="1"/>
  <c r="AL105" i="8"/>
  <c r="AM105" i="8" s="1"/>
  <c r="AL91" i="8"/>
  <c r="AM91" i="8" s="1"/>
  <c r="AL77" i="8"/>
  <c r="AM77" i="8" s="1"/>
  <c r="AL64" i="8"/>
  <c r="AM64" i="8" s="1"/>
  <c r="AL50" i="8"/>
  <c r="AM50" i="8" s="1"/>
  <c r="AL36" i="8"/>
  <c r="AM36" i="8" s="1"/>
  <c r="AL23" i="8"/>
  <c r="AM23" i="8" s="1"/>
  <c r="AB309" i="8"/>
  <c r="AC309" i="8" s="1"/>
  <c r="AB295" i="8"/>
  <c r="AC295" i="8" s="1"/>
  <c r="AB282" i="8"/>
  <c r="AC282" i="8" s="1"/>
  <c r="AB269" i="8"/>
  <c r="AC269" i="8" s="1"/>
  <c r="AB255" i="8"/>
  <c r="AC255" i="8" s="1"/>
  <c r="AB241" i="8"/>
  <c r="AC241" i="8" s="1"/>
  <c r="AB216" i="8"/>
  <c r="AC216" i="8" s="1"/>
  <c r="AB202" i="8"/>
  <c r="AC202" i="8" s="1"/>
  <c r="AB188" i="8"/>
  <c r="AC188" i="8" s="1"/>
  <c r="AB175" i="8"/>
  <c r="AC175" i="8" s="1"/>
  <c r="AB162" i="8"/>
  <c r="AC162" i="8" s="1"/>
  <c r="AB148" i="8"/>
  <c r="AC148" i="8" s="1"/>
  <c r="AB134" i="8"/>
  <c r="AC134" i="8" s="1"/>
  <c r="AB121" i="8"/>
  <c r="AC121" i="8" s="1"/>
  <c r="AB107" i="8"/>
  <c r="AC107" i="8" s="1"/>
  <c r="AB96" i="8"/>
  <c r="AC96" i="8" s="1"/>
  <c r="AB84" i="8"/>
  <c r="AC84" i="8" s="1"/>
  <c r="AB70" i="8"/>
  <c r="AC70" i="8" s="1"/>
  <c r="AB56" i="8"/>
  <c r="AC56" i="8" s="1"/>
  <c r="AB42" i="8"/>
  <c r="AC42" i="8" s="1"/>
  <c r="AB28" i="8"/>
  <c r="AC28" i="8" s="1"/>
  <c r="BF294" i="8"/>
  <c r="BG294" i="8" s="1"/>
  <c r="BF259" i="8"/>
  <c r="BG259" i="8" s="1"/>
  <c r="BF288" i="8"/>
  <c r="BG288" i="8" s="1"/>
  <c r="BF248" i="8"/>
  <c r="BG248" i="8" s="1"/>
  <c r="BF214" i="8"/>
  <c r="BG214" i="8" s="1"/>
  <c r="BF178" i="8"/>
  <c r="BG178" i="8" s="1"/>
  <c r="BF138" i="8"/>
  <c r="BG138" i="8" s="1"/>
  <c r="BF99" i="8"/>
  <c r="BG99" i="8" s="1"/>
  <c r="BF58" i="8"/>
  <c r="BG58" i="8" s="1"/>
  <c r="AV288" i="8"/>
  <c r="AW288" i="8" s="1"/>
  <c r="AV247" i="8"/>
  <c r="AW247" i="8" s="1"/>
  <c r="AV206" i="8"/>
  <c r="AW206" i="8" s="1"/>
  <c r="AV166" i="8"/>
  <c r="AW166" i="8" s="1"/>
  <c r="AV130" i="8"/>
  <c r="AW130" i="8" s="1"/>
  <c r="AV95" i="8"/>
  <c r="AW95" i="8" s="1"/>
  <c r="AV56" i="8"/>
  <c r="AW56" i="8" s="1"/>
  <c r="AV17" i="8"/>
  <c r="AW17" i="8" s="1"/>
  <c r="AL276" i="8"/>
  <c r="AM276" i="8" s="1"/>
  <c r="AL240" i="8"/>
  <c r="AM240" i="8" s="1"/>
  <c r="AL204" i="8"/>
  <c r="AM204" i="8" s="1"/>
  <c r="AL186" i="8"/>
  <c r="AM186" i="8" s="1"/>
  <c r="AL172" i="8"/>
  <c r="AM172" i="8" s="1"/>
  <c r="AL158" i="8"/>
  <c r="AM158" i="8" s="1"/>
  <c r="AL144" i="8"/>
  <c r="AM144" i="8" s="1"/>
  <c r="AL130" i="8"/>
  <c r="AM130" i="8" s="1"/>
  <c r="AL116" i="8"/>
  <c r="AM116" i="8" s="1"/>
  <c r="AL102" i="8"/>
  <c r="AM102" i="8" s="1"/>
  <c r="AL88" i="8"/>
  <c r="AM88" i="8" s="1"/>
  <c r="AL74" i="8"/>
  <c r="AM74" i="8" s="1"/>
  <c r="AL61" i="8"/>
  <c r="AM61" i="8" s="1"/>
  <c r="AL47" i="8"/>
  <c r="AM47" i="8" s="1"/>
  <c r="AL33" i="8"/>
  <c r="AM33" i="8" s="1"/>
  <c r="AL20" i="8"/>
  <c r="AM20" i="8" s="1"/>
  <c r="AB306" i="8"/>
  <c r="AC306" i="8" s="1"/>
  <c r="AB292" i="8"/>
  <c r="AC292" i="8" s="1"/>
  <c r="AB279" i="8"/>
  <c r="AC279" i="8" s="1"/>
  <c r="AB266" i="8"/>
  <c r="AC266" i="8" s="1"/>
  <c r="AB252" i="8"/>
  <c r="AC252" i="8" s="1"/>
  <c r="AB238" i="8"/>
  <c r="AC238" i="8" s="1"/>
  <c r="AB227" i="8"/>
  <c r="AC227" i="8" s="1"/>
  <c r="AB213" i="8"/>
  <c r="AC213" i="8" s="1"/>
  <c r="AB199" i="8"/>
  <c r="AC199" i="8" s="1"/>
  <c r="AB186" i="8"/>
  <c r="AC186" i="8" s="1"/>
  <c r="AB173" i="8"/>
  <c r="AC173" i="8" s="1"/>
  <c r="AB159" i="8"/>
  <c r="AC159" i="8" s="1"/>
  <c r="AB145" i="8"/>
  <c r="AC145" i="8" s="1"/>
  <c r="AB131" i="8"/>
  <c r="AC131" i="8" s="1"/>
  <c r="AB118" i="8"/>
  <c r="AC118" i="8" s="1"/>
  <c r="AB104" i="8"/>
  <c r="AC104" i="8" s="1"/>
  <c r="AB93" i="8"/>
  <c r="AC93" i="8" s="1"/>
  <c r="AB81" i="8"/>
  <c r="AC81" i="8" s="1"/>
  <c r="AB67" i="8"/>
  <c r="AC67" i="8" s="1"/>
  <c r="AB53" i="8"/>
  <c r="AC53" i="8" s="1"/>
  <c r="AB39" i="8"/>
  <c r="AC39" i="8" s="1"/>
  <c r="AB25" i="8"/>
  <c r="AC25" i="8" s="1"/>
  <c r="BF287" i="8"/>
  <c r="BG287" i="8" s="1"/>
  <c r="BF247" i="8"/>
  <c r="BG247" i="8" s="1"/>
  <c r="BF208" i="8"/>
  <c r="BG208" i="8" s="1"/>
  <c r="BF173" i="8"/>
  <c r="BG173" i="8" s="1"/>
  <c r="BF137" i="8"/>
  <c r="BG137" i="8" s="1"/>
  <c r="BF98" i="8"/>
  <c r="BG98" i="8" s="1"/>
  <c r="BF57" i="8"/>
  <c r="BG57" i="8" s="1"/>
  <c r="BF19" i="8"/>
  <c r="BG19" i="8" s="1"/>
  <c r="AV283" i="8"/>
  <c r="AW283" i="8" s="1"/>
  <c r="AV246" i="8"/>
  <c r="AW246" i="8" s="1"/>
  <c r="AV205" i="8"/>
  <c r="AW205" i="8" s="1"/>
  <c r="AV165" i="8"/>
  <c r="AW165" i="8" s="1"/>
  <c r="AV124" i="8"/>
  <c r="AW124" i="8" s="1"/>
  <c r="AV90" i="8"/>
  <c r="AW90" i="8" s="1"/>
  <c r="AV55" i="8"/>
  <c r="AW55" i="8" s="1"/>
  <c r="AV16" i="8"/>
  <c r="AW16" i="8" s="1"/>
  <c r="AL275" i="8"/>
  <c r="AM275" i="8" s="1"/>
  <c r="AL234" i="8"/>
  <c r="AM234" i="8" s="1"/>
  <c r="AL200" i="8"/>
  <c r="AM200" i="8" s="1"/>
  <c r="AL185" i="8"/>
  <c r="AM185" i="8" s="1"/>
  <c r="AL171" i="8"/>
  <c r="AM171" i="8" s="1"/>
  <c r="AL157" i="8"/>
  <c r="AM157" i="8" s="1"/>
  <c r="AL143" i="8"/>
  <c r="AM143" i="8" s="1"/>
  <c r="AL129" i="8"/>
  <c r="AM129" i="8" s="1"/>
  <c r="AL115" i="8"/>
  <c r="AM115" i="8" s="1"/>
  <c r="AL101" i="8"/>
  <c r="AM101" i="8" s="1"/>
  <c r="AL87" i="8"/>
  <c r="AM87" i="8" s="1"/>
  <c r="AL60" i="8"/>
  <c r="AM60" i="8" s="1"/>
  <c r="AL46" i="8"/>
  <c r="AM46" i="8" s="1"/>
  <c r="AL32" i="8"/>
  <c r="AM32" i="8" s="1"/>
  <c r="AL19" i="8"/>
  <c r="AM19" i="8" s="1"/>
  <c r="AB305" i="8"/>
  <c r="AC305" i="8" s="1"/>
  <c r="AB291" i="8"/>
  <c r="AC291" i="8" s="1"/>
  <c r="AB278" i="8"/>
  <c r="AC278" i="8" s="1"/>
  <c r="AB265" i="8"/>
  <c r="AC265" i="8" s="1"/>
  <c r="AB251" i="8"/>
  <c r="AC251" i="8" s="1"/>
  <c r="AB237" i="8"/>
  <c r="AC237" i="8" s="1"/>
  <c r="AB226" i="8"/>
  <c r="AC226" i="8" s="1"/>
  <c r="AB212" i="8"/>
  <c r="AC212" i="8" s="1"/>
  <c r="AB198" i="8"/>
  <c r="AC198" i="8" s="1"/>
  <c r="AB185" i="8"/>
  <c r="AC185" i="8" s="1"/>
  <c r="AB172" i="8"/>
  <c r="AC172" i="8" s="1"/>
  <c r="AB158" i="8"/>
  <c r="AC158" i="8" s="1"/>
  <c r="AB144" i="8"/>
  <c r="AC144" i="8" s="1"/>
  <c r="AB130" i="8"/>
  <c r="AC130" i="8" s="1"/>
  <c r="AB117" i="8"/>
  <c r="AC117" i="8" s="1"/>
  <c r="AB92" i="8"/>
  <c r="AC92" i="8" s="1"/>
  <c r="AB80" i="8"/>
  <c r="AC80" i="8" s="1"/>
  <c r="AB66" i="8"/>
  <c r="AC66" i="8" s="1"/>
  <c r="AB52" i="8"/>
  <c r="AC52" i="8" s="1"/>
  <c r="AB38" i="8"/>
  <c r="AC38" i="8" s="1"/>
  <c r="AB24" i="8"/>
  <c r="AC24" i="8" s="1"/>
  <c r="BF286" i="8"/>
  <c r="BG286" i="8" s="1"/>
  <c r="BF246" i="8"/>
  <c r="BG246" i="8" s="1"/>
  <c r="BF207" i="8"/>
  <c r="BG207" i="8" s="1"/>
  <c r="BF167" i="8"/>
  <c r="BG167" i="8" s="1"/>
  <c r="BF133" i="8"/>
  <c r="BG133" i="8" s="1"/>
  <c r="BF97" i="8"/>
  <c r="BG97" i="8" s="1"/>
  <c r="BF56" i="8"/>
  <c r="BG56" i="8" s="1"/>
  <c r="BF18" i="8"/>
  <c r="BG18" i="8" s="1"/>
  <c r="AV277" i="8"/>
  <c r="AW277" i="8" s="1"/>
  <c r="AV241" i="8"/>
  <c r="AW241" i="8" s="1"/>
  <c r="AV164" i="8"/>
  <c r="AW164" i="8" s="1"/>
  <c r="AV123" i="8"/>
  <c r="AW123" i="8" s="1"/>
  <c r="AV84" i="8"/>
  <c r="AW84" i="8" s="1"/>
  <c r="AV50" i="8"/>
  <c r="AW50" i="8" s="1"/>
  <c r="AL315" i="8"/>
  <c r="AM315" i="8" s="1"/>
  <c r="AL274" i="8"/>
  <c r="AM274" i="8" s="1"/>
  <c r="AL233" i="8"/>
  <c r="AM233" i="8" s="1"/>
  <c r="AL199" i="8"/>
  <c r="AM199" i="8" s="1"/>
  <c r="AL184" i="8"/>
  <c r="AM184" i="8" s="1"/>
  <c r="AL170" i="8"/>
  <c r="AM170" i="8" s="1"/>
  <c r="AL156" i="8"/>
  <c r="AM156" i="8" s="1"/>
  <c r="AL142" i="8"/>
  <c r="AM142" i="8" s="1"/>
  <c r="AL128" i="8"/>
  <c r="AM128" i="8" s="1"/>
  <c r="AL114" i="8"/>
  <c r="AM114" i="8" s="1"/>
  <c r="AL100" i="8"/>
  <c r="AM100" i="8" s="1"/>
  <c r="AL86" i="8"/>
  <c r="AM86" i="8" s="1"/>
  <c r="AL73" i="8"/>
  <c r="AM73" i="8" s="1"/>
  <c r="AL59" i="8"/>
  <c r="AM59" i="8" s="1"/>
  <c r="AL45" i="8"/>
  <c r="AM45" i="8" s="1"/>
  <c r="AL31" i="8"/>
  <c r="AM31" i="8" s="1"/>
  <c r="AL18" i="8"/>
  <c r="AM18" i="8" s="1"/>
  <c r="AB304" i="8"/>
  <c r="AC304" i="8" s="1"/>
  <c r="AB290" i="8"/>
  <c r="AC290" i="8" s="1"/>
  <c r="AB277" i="8"/>
  <c r="AC277" i="8" s="1"/>
  <c r="AB264" i="8"/>
  <c r="AC264" i="8" s="1"/>
  <c r="AB250" i="8"/>
  <c r="AC250" i="8" s="1"/>
  <c r="AB236" i="8"/>
  <c r="AC236" i="8" s="1"/>
  <c r="AB225" i="8"/>
  <c r="AC225" i="8" s="1"/>
  <c r="AB211" i="8"/>
  <c r="AC211" i="8" s="1"/>
  <c r="AB197" i="8"/>
  <c r="AC197" i="8" s="1"/>
  <c r="AB184" i="8"/>
  <c r="AC184" i="8" s="1"/>
  <c r="AB171" i="8"/>
  <c r="AC171" i="8" s="1"/>
  <c r="AB157" i="8"/>
  <c r="AC157" i="8" s="1"/>
  <c r="AB143" i="8"/>
  <c r="AC143" i="8" s="1"/>
  <c r="AB116" i="8"/>
  <c r="AC116" i="8" s="1"/>
  <c r="AB91" i="8"/>
  <c r="AC91" i="8" s="1"/>
  <c r="AB79" i="8"/>
  <c r="AC79" i="8" s="1"/>
  <c r="AB65" i="8"/>
  <c r="AC65" i="8" s="1"/>
  <c r="AB51" i="8"/>
  <c r="AC51" i="8" s="1"/>
  <c r="AB37" i="8"/>
  <c r="AC37" i="8" s="1"/>
  <c r="AB23" i="8"/>
  <c r="AC23" i="8" s="1"/>
  <c r="BF289" i="8"/>
  <c r="BG289" i="8" s="1"/>
  <c r="BF206" i="8"/>
  <c r="BG206" i="8" s="1"/>
  <c r="BF140" i="8"/>
  <c r="BG140" i="8" s="1"/>
  <c r="BF78" i="8"/>
  <c r="BG78" i="8" s="1"/>
  <c r="AV311" i="8"/>
  <c r="AW311" i="8" s="1"/>
  <c r="AV235" i="8"/>
  <c r="AW235" i="8" s="1"/>
  <c r="AV177" i="8"/>
  <c r="AW177" i="8" s="1"/>
  <c r="AV109" i="8"/>
  <c r="AW109" i="8" s="1"/>
  <c r="AV43" i="8"/>
  <c r="AW43" i="8" s="1"/>
  <c r="AL273" i="8"/>
  <c r="AM273" i="8" s="1"/>
  <c r="AL206" i="8"/>
  <c r="AM206" i="8" s="1"/>
  <c r="AL178" i="8"/>
  <c r="AM178" i="8" s="1"/>
  <c r="AL153" i="8"/>
  <c r="AM153" i="8" s="1"/>
  <c r="AL127" i="8"/>
  <c r="AM127" i="8" s="1"/>
  <c r="AL104" i="8"/>
  <c r="AM104" i="8" s="1"/>
  <c r="AL80" i="8"/>
  <c r="AM80" i="8" s="1"/>
  <c r="AL56" i="8"/>
  <c r="AM56" i="8" s="1"/>
  <c r="AB308" i="8"/>
  <c r="AC308" i="8" s="1"/>
  <c r="AB284" i="8"/>
  <c r="AC284" i="8" s="1"/>
  <c r="AB261" i="8"/>
  <c r="AC261" i="8" s="1"/>
  <c r="AB235" i="8"/>
  <c r="AC235" i="8" s="1"/>
  <c r="AB215" i="8"/>
  <c r="AC215" i="8" s="1"/>
  <c r="AB191" i="8"/>
  <c r="AC191" i="8" s="1"/>
  <c r="AB168" i="8"/>
  <c r="AC168" i="8" s="1"/>
  <c r="AB142" i="8"/>
  <c r="AC142" i="8" s="1"/>
  <c r="AB120" i="8"/>
  <c r="AC120" i="8" s="1"/>
  <c r="AB99" i="8"/>
  <c r="AC99" i="8" s="1"/>
  <c r="AB76" i="8"/>
  <c r="AC76" i="8" s="1"/>
  <c r="AB50" i="8"/>
  <c r="AC50" i="8" s="1"/>
  <c r="AB27" i="8"/>
  <c r="AC27" i="8" s="1"/>
  <c r="BF281" i="8"/>
  <c r="BG281" i="8" s="1"/>
  <c r="BF205" i="8"/>
  <c r="BG205" i="8" s="1"/>
  <c r="BF139" i="8"/>
  <c r="BG139" i="8" s="1"/>
  <c r="BF71" i="8"/>
  <c r="BG71" i="8" s="1"/>
  <c r="AV305" i="8"/>
  <c r="AW305" i="8" s="1"/>
  <c r="AV234" i="8"/>
  <c r="AW234" i="8" s="1"/>
  <c r="AV172" i="8"/>
  <c r="AW172" i="8" s="1"/>
  <c r="AV104" i="8"/>
  <c r="AW104" i="8" s="1"/>
  <c r="AV42" i="8"/>
  <c r="AW42" i="8" s="1"/>
  <c r="AL268" i="8"/>
  <c r="AM268" i="8" s="1"/>
  <c r="AL205" i="8"/>
  <c r="AM205" i="8" s="1"/>
  <c r="AL176" i="8"/>
  <c r="AM176" i="8" s="1"/>
  <c r="AL152" i="8"/>
  <c r="AM152" i="8" s="1"/>
  <c r="AL126" i="8"/>
  <c r="AM126" i="8" s="1"/>
  <c r="AL103" i="8"/>
  <c r="AM103" i="8" s="1"/>
  <c r="AL78" i="8"/>
  <c r="AM78" i="8" s="1"/>
  <c r="AL55" i="8"/>
  <c r="AM55" i="8" s="1"/>
  <c r="AL30" i="8"/>
  <c r="AM30" i="8" s="1"/>
  <c r="AB307" i="8"/>
  <c r="AC307" i="8" s="1"/>
  <c r="AB283" i="8"/>
  <c r="AC283" i="8" s="1"/>
  <c r="AB260" i="8"/>
  <c r="AC260" i="8" s="1"/>
  <c r="AB234" i="8"/>
  <c r="AC234" i="8" s="1"/>
  <c r="AB214" i="8"/>
  <c r="AC214" i="8" s="1"/>
  <c r="AB189" i="8"/>
  <c r="AC189" i="8" s="1"/>
  <c r="AB167" i="8"/>
  <c r="AC167" i="8" s="1"/>
  <c r="AB141" i="8"/>
  <c r="AC141" i="8" s="1"/>
  <c r="AB119" i="8"/>
  <c r="AC119" i="8" s="1"/>
  <c r="AB97" i="8"/>
  <c r="AC97" i="8" s="1"/>
  <c r="AB75" i="8"/>
  <c r="AC75" i="8" s="1"/>
  <c r="AB49" i="8"/>
  <c r="AC49" i="8" s="1"/>
  <c r="AB26" i="8"/>
  <c r="AC26" i="8" s="1"/>
  <c r="BF254" i="8"/>
  <c r="BG254" i="8" s="1"/>
  <c r="BF44" i="8"/>
  <c r="BG44" i="8" s="1"/>
  <c r="AV276" i="8"/>
  <c r="AW276" i="8" s="1"/>
  <c r="AV213" i="8"/>
  <c r="AW213" i="8" s="1"/>
  <c r="AL310" i="8"/>
  <c r="AM310" i="8" s="1"/>
  <c r="AL246" i="8"/>
  <c r="AM246" i="8" s="1"/>
  <c r="AL167" i="8"/>
  <c r="AM167" i="8" s="1"/>
  <c r="AL141" i="8"/>
  <c r="AM141" i="8" s="1"/>
  <c r="AL94" i="8"/>
  <c r="AM94" i="8" s="1"/>
  <c r="AL44" i="8"/>
  <c r="AM44" i="8" s="1"/>
  <c r="AB274" i="8"/>
  <c r="AC274" i="8" s="1"/>
  <c r="AB205" i="8"/>
  <c r="AC205" i="8" s="1"/>
  <c r="AB133" i="8"/>
  <c r="AC133" i="8" s="1"/>
  <c r="AB64" i="8"/>
  <c r="AC64" i="8" s="1"/>
  <c r="BF275" i="8"/>
  <c r="BG275" i="8" s="1"/>
  <c r="BF200" i="8"/>
  <c r="BG200" i="8" s="1"/>
  <c r="BF127" i="8"/>
  <c r="BG127" i="8" s="1"/>
  <c r="BF69" i="8"/>
  <c r="BG69" i="8" s="1"/>
  <c r="AV303" i="8"/>
  <c r="AW303" i="8" s="1"/>
  <c r="AV233" i="8"/>
  <c r="AW233" i="8" s="1"/>
  <c r="AV163" i="8"/>
  <c r="AW163" i="8" s="1"/>
  <c r="AV97" i="8"/>
  <c r="AW97" i="8" s="1"/>
  <c r="AV31" i="8"/>
  <c r="AW31" i="8" s="1"/>
  <c r="AL262" i="8"/>
  <c r="AM262" i="8" s="1"/>
  <c r="AL198" i="8"/>
  <c r="AM198" i="8" s="1"/>
  <c r="AL174" i="8"/>
  <c r="AM174" i="8" s="1"/>
  <c r="AL150" i="8"/>
  <c r="AM150" i="8" s="1"/>
  <c r="AL125" i="8"/>
  <c r="AM125" i="8" s="1"/>
  <c r="AL99" i="8"/>
  <c r="AM99" i="8" s="1"/>
  <c r="AL76" i="8"/>
  <c r="AM76" i="8" s="1"/>
  <c r="AL53" i="8"/>
  <c r="AM53" i="8" s="1"/>
  <c r="AL29" i="8"/>
  <c r="AM29" i="8" s="1"/>
  <c r="AB303" i="8"/>
  <c r="AC303" i="8" s="1"/>
  <c r="AB281" i="8"/>
  <c r="AC281" i="8" s="1"/>
  <c r="AB258" i="8"/>
  <c r="AC258" i="8" s="1"/>
  <c r="AB233" i="8"/>
  <c r="AC233" i="8" s="1"/>
  <c r="AB210" i="8"/>
  <c r="AC210" i="8" s="1"/>
  <c r="AB187" i="8"/>
  <c r="AC187" i="8" s="1"/>
  <c r="AB165" i="8"/>
  <c r="AC165" i="8" s="1"/>
  <c r="AB140" i="8"/>
  <c r="AC140" i="8" s="1"/>
  <c r="AB115" i="8"/>
  <c r="AC115" i="8" s="1"/>
  <c r="AB95" i="8"/>
  <c r="AC95" i="8" s="1"/>
  <c r="AB73" i="8"/>
  <c r="AC73" i="8" s="1"/>
  <c r="AB48" i="8"/>
  <c r="AC48" i="8" s="1"/>
  <c r="AB22" i="8"/>
  <c r="AC22" i="8" s="1"/>
  <c r="AL169" i="8"/>
  <c r="AM169" i="8" s="1"/>
  <c r="AB254" i="8"/>
  <c r="AC254" i="8" s="1"/>
  <c r="BF180" i="8"/>
  <c r="BG180" i="8" s="1"/>
  <c r="AV149" i="8"/>
  <c r="AW149" i="8" s="1"/>
  <c r="AL192" i="8"/>
  <c r="AM192" i="8" s="1"/>
  <c r="AL70" i="8"/>
  <c r="AM70" i="8" s="1"/>
  <c r="AL22" i="8"/>
  <c r="AM22" i="8" s="1"/>
  <c r="AB181" i="8"/>
  <c r="AC181" i="8" s="1"/>
  <c r="AB110" i="8"/>
  <c r="AC110" i="8" s="1"/>
  <c r="BF274" i="8"/>
  <c r="BG274" i="8" s="1"/>
  <c r="BF194" i="8"/>
  <c r="BG194" i="8" s="1"/>
  <c r="BF126" i="8"/>
  <c r="BG126" i="8" s="1"/>
  <c r="BF64" i="8"/>
  <c r="BG64" i="8" s="1"/>
  <c r="AV297" i="8"/>
  <c r="AW297" i="8" s="1"/>
  <c r="AV232" i="8"/>
  <c r="AW232" i="8" s="1"/>
  <c r="AV158" i="8"/>
  <c r="AW158" i="8" s="1"/>
  <c r="AV96" i="8"/>
  <c r="AW96" i="8" s="1"/>
  <c r="AV29" i="8"/>
  <c r="AW29" i="8" s="1"/>
  <c r="AL261" i="8"/>
  <c r="AM261" i="8" s="1"/>
  <c r="AL196" i="8"/>
  <c r="AM196" i="8" s="1"/>
  <c r="AL173" i="8"/>
  <c r="AM173" i="8" s="1"/>
  <c r="AL148" i="8"/>
  <c r="AM148" i="8" s="1"/>
  <c r="AL124" i="8"/>
  <c r="AM124" i="8" s="1"/>
  <c r="AL98" i="8"/>
  <c r="AM98" i="8" s="1"/>
  <c r="AL75" i="8"/>
  <c r="AM75" i="8" s="1"/>
  <c r="AL51" i="8"/>
  <c r="AM51" i="8" s="1"/>
  <c r="AL28" i="8"/>
  <c r="AM28" i="8" s="1"/>
  <c r="AB302" i="8"/>
  <c r="AC302" i="8" s="1"/>
  <c r="AB280" i="8"/>
  <c r="AC280" i="8" s="1"/>
  <c r="AB256" i="8"/>
  <c r="AC256" i="8" s="1"/>
  <c r="AB232" i="8"/>
  <c r="AC232" i="8" s="1"/>
  <c r="AB209" i="8"/>
  <c r="AC209" i="8" s="1"/>
  <c r="AB163" i="8"/>
  <c r="AC163" i="8" s="1"/>
  <c r="AB139" i="8"/>
  <c r="AC139" i="8" s="1"/>
  <c r="AB114" i="8"/>
  <c r="AC114" i="8" s="1"/>
  <c r="AB94" i="8"/>
  <c r="AC94" i="8" s="1"/>
  <c r="AB71" i="8"/>
  <c r="AC71" i="8" s="1"/>
  <c r="AB47" i="8"/>
  <c r="AC47" i="8" s="1"/>
  <c r="AB21" i="8"/>
  <c r="AC21" i="8" s="1"/>
  <c r="BF273" i="8"/>
  <c r="BG273" i="8" s="1"/>
  <c r="BF192" i="8"/>
  <c r="BG192" i="8" s="1"/>
  <c r="BF125" i="8"/>
  <c r="BG125" i="8" s="1"/>
  <c r="BF55" i="8"/>
  <c r="BG55" i="8" s="1"/>
  <c r="AV290" i="8"/>
  <c r="AW290" i="8" s="1"/>
  <c r="AV221" i="8"/>
  <c r="AW221" i="8" s="1"/>
  <c r="AV152" i="8"/>
  <c r="AW152" i="8" s="1"/>
  <c r="AV83" i="8"/>
  <c r="AW83" i="8" s="1"/>
  <c r="AV23" i="8"/>
  <c r="AW23" i="8" s="1"/>
  <c r="AL259" i="8"/>
  <c r="AM259" i="8" s="1"/>
  <c r="AL195" i="8"/>
  <c r="AM195" i="8" s="1"/>
  <c r="AL146" i="8"/>
  <c r="AM146" i="8" s="1"/>
  <c r="AL122" i="8"/>
  <c r="AM122" i="8" s="1"/>
  <c r="AL97" i="8"/>
  <c r="AM97" i="8" s="1"/>
  <c r="AL72" i="8"/>
  <c r="AM72" i="8" s="1"/>
  <c r="AL49" i="8"/>
  <c r="AM49" i="8" s="1"/>
  <c r="AL26" i="8"/>
  <c r="AM26" i="8" s="1"/>
  <c r="AB301" i="8"/>
  <c r="AC301" i="8" s="1"/>
  <c r="AB276" i="8"/>
  <c r="AC276" i="8" s="1"/>
  <c r="AB208" i="8"/>
  <c r="AC208" i="8" s="1"/>
  <c r="AB183" i="8"/>
  <c r="AC183" i="8" s="1"/>
  <c r="AB161" i="8"/>
  <c r="AC161" i="8" s="1"/>
  <c r="AB137" i="8"/>
  <c r="AC137" i="8" s="1"/>
  <c r="AB113" i="8"/>
  <c r="AC113" i="8" s="1"/>
  <c r="AB69" i="8"/>
  <c r="AC69" i="8" s="1"/>
  <c r="AB45" i="8"/>
  <c r="AC45" i="8" s="1"/>
  <c r="AB20" i="8"/>
  <c r="AC20" i="8" s="1"/>
  <c r="BF114" i="8"/>
  <c r="BG114" i="8" s="1"/>
  <c r="AL118" i="8"/>
  <c r="AM118" i="8" s="1"/>
  <c r="AB249" i="8"/>
  <c r="AC249" i="8" s="1"/>
  <c r="AB156" i="8"/>
  <c r="AC156" i="8" s="1"/>
  <c r="AB89" i="8"/>
  <c r="AC89" i="8" s="1"/>
  <c r="AB41" i="8"/>
  <c r="AC41" i="8" s="1"/>
  <c r="BF260" i="8"/>
  <c r="BG260" i="8" s="1"/>
  <c r="BF187" i="8"/>
  <c r="BG187" i="8" s="1"/>
  <c r="BF124" i="8"/>
  <c r="BG124" i="8" s="1"/>
  <c r="BF50" i="8"/>
  <c r="BG50" i="8" s="1"/>
  <c r="AV289" i="8"/>
  <c r="AW289" i="8" s="1"/>
  <c r="AV219" i="8"/>
  <c r="AW219" i="8" s="1"/>
  <c r="AV151" i="8"/>
  <c r="AW151" i="8" s="1"/>
  <c r="AV82" i="8"/>
  <c r="AW82" i="8" s="1"/>
  <c r="AL248" i="8"/>
  <c r="AM248" i="8" s="1"/>
  <c r="AL194" i="8"/>
  <c r="AM194" i="8" s="1"/>
  <c r="AL168" i="8"/>
  <c r="AM168" i="8" s="1"/>
  <c r="AL145" i="8"/>
  <c r="AM145" i="8" s="1"/>
  <c r="AL120" i="8"/>
  <c r="AM120" i="8" s="1"/>
  <c r="AL96" i="8"/>
  <c r="AM96" i="8" s="1"/>
  <c r="AL71" i="8"/>
  <c r="AM71" i="8" s="1"/>
  <c r="AL48" i="8"/>
  <c r="AM48" i="8" s="1"/>
  <c r="AL24" i="8"/>
  <c r="AM24" i="8" s="1"/>
  <c r="AB300" i="8"/>
  <c r="AC300" i="8" s="1"/>
  <c r="AB275" i="8"/>
  <c r="AC275" i="8" s="1"/>
  <c r="AB253" i="8"/>
  <c r="AC253" i="8" s="1"/>
  <c r="AB229" i="8"/>
  <c r="AC229" i="8" s="1"/>
  <c r="AB207" i="8"/>
  <c r="AC207" i="8" s="1"/>
  <c r="AB182" i="8"/>
  <c r="AC182" i="8" s="1"/>
  <c r="AB160" i="8"/>
  <c r="AC160" i="8" s="1"/>
  <c r="AB135" i="8"/>
  <c r="AC135" i="8" s="1"/>
  <c r="AB112" i="8"/>
  <c r="AC112" i="8" s="1"/>
  <c r="AB90" i="8"/>
  <c r="AC90" i="8" s="1"/>
  <c r="AB68" i="8"/>
  <c r="AC68" i="8" s="1"/>
  <c r="AB43" i="8"/>
  <c r="AC43" i="8" s="1"/>
  <c r="AB19" i="8"/>
  <c r="AC19" i="8" s="1"/>
  <c r="AV81" i="8"/>
  <c r="AW81" i="8" s="1"/>
  <c r="AB298" i="8"/>
  <c r="AC298" i="8" s="1"/>
  <c r="AB17" i="8"/>
  <c r="AC17" i="8" s="1"/>
  <c r="BF240" i="8"/>
  <c r="BG240" i="8" s="1"/>
  <c r="BF166" i="8"/>
  <c r="BG166" i="8" s="1"/>
  <c r="BF106" i="8"/>
  <c r="BG106" i="8" s="1"/>
  <c r="BF41" i="8"/>
  <c r="BG41" i="8" s="1"/>
  <c r="AV274" i="8"/>
  <c r="AW274" i="8" s="1"/>
  <c r="AV200" i="8"/>
  <c r="AW200" i="8" s="1"/>
  <c r="AV136" i="8"/>
  <c r="AW136" i="8" s="1"/>
  <c r="AV70" i="8"/>
  <c r="AW70" i="8" s="1"/>
  <c r="AL303" i="8"/>
  <c r="AM303" i="8" s="1"/>
  <c r="AL232" i="8"/>
  <c r="AM232" i="8" s="1"/>
  <c r="AL188" i="8"/>
  <c r="AM188" i="8" s="1"/>
  <c r="AL164" i="8"/>
  <c r="AM164" i="8" s="1"/>
  <c r="AL139" i="8"/>
  <c r="AM139" i="8" s="1"/>
  <c r="AL113" i="8"/>
  <c r="AM113" i="8" s="1"/>
  <c r="AL90" i="8"/>
  <c r="AM90" i="8" s="1"/>
  <c r="AL67" i="8"/>
  <c r="AM67" i="8" s="1"/>
  <c r="AL42" i="8"/>
  <c r="AM42" i="8" s="1"/>
  <c r="AL17" i="8"/>
  <c r="AM17" i="8" s="1"/>
  <c r="AB294" i="8"/>
  <c r="AC294" i="8" s="1"/>
  <c r="AB247" i="8"/>
  <c r="AC247" i="8" s="1"/>
  <c r="AB224" i="8"/>
  <c r="AC224" i="8" s="1"/>
  <c r="AB201" i="8"/>
  <c r="AC201" i="8" s="1"/>
  <c r="AB178" i="8"/>
  <c r="AC178" i="8" s="1"/>
  <c r="AB154" i="8"/>
  <c r="AC154" i="8" s="1"/>
  <c r="AB129" i="8"/>
  <c r="AC129" i="8" s="1"/>
  <c r="AB106" i="8"/>
  <c r="AC106" i="8" s="1"/>
  <c r="AB87" i="8"/>
  <c r="AC87" i="8" s="1"/>
  <c r="AB62" i="8"/>
  <c r="AC62" i="8" s="1"/>
  <c r="AB36" i="8"/>
  <c r="AC36" i="8" s="1"/>
  <c r="BF233" i="8"/>
  <c r="BG233" i="8" s="1"/>
  <c r="BF92" i="8"/>
  <c r="BG92" i="8" s="1"/>
  <c r="AV193" i="8"/>
  <c r="AW193" i="8" s="1"/>
  <c r="AL296" i="8"/>
  <c r="AM296" i="8" s="1"/>
  <c r="AL160" i="8"/>
  <c r="AM160" i="8" s="1"/>
  <c r="AL85" i="8"/>
  <c r="AM85" i="8" s="1"/>
  <c r="AB289" i="8"/>
  <c r="AC289" i="8" s="1"/>
  <c r="AB244" i="8"/>
  <c r="AC244" i="8" s="1"/>
  <c r="AB127" i="8"/>
  <c r="AC127" i="8" s="1"/>
  <c r="AB83" i="8"/>
  <c r="AC83" i="8" s="1"/>
  <c r="AB34" i="8"/>
  <c r="AC34" i="8" s="1"/>
  <c r="BF159" i="8"/>
  <c r="BG159" i="8" s="1"/>
  <c r="AV260" i="8"/>
  <c r="AW260" i="8" s="1"/>
  <c r="BF234" i="8"/>
  <c r="BG234" i="8" s="1"/>
  <c r="BF165" i="8"/>
  <c r="BG165" i="8" s="1"/>
  <c r="BF100" i="8"/>
  <c r="BG100" i="8" s="1"/>
  <c r="BF31" i="8"/>
  <c r="BG31" i="8" s="1"/>
  <c r="AV269" i="8"/>
  <c r="AW269" i="8" s="1"/>
  <c r="AV194" i="8"/>
  <c r="AW194" i="8" s="1"/>
  <c r="AV135" i="8"/>
  <c r="AW135" i="8" s="1"/>
  <c r="AV68" i="8"/>
  <c r="AW68" i="8" s="1"/>
  <c r="AL302" i="8"/>
  <c r="AM302" i="8" s="1"/>
  <c r="AL231" i="8"/>
  <c r="AM231" i="8" s="1"/>
  <c r="AL187" i="8"/>
  <c r="AM187" i="8" s="1"/>
  <c r="AL162" i="8"/>
  <c r="AM162" i="8" s="1"/>
  <c r="AL138" i="8"/>
  <c r="AM138" i="8" s="1"/>
  <c r="AL112" i="8"/>
  <c r="AM112" i="8" s="1"/>
  <c r="AL89" i="8"/>
  <c r="AM89" i="8" s="1"/>
  <c r="AL65" i="8"/>
  <c r="AM65" i="8" s="1"/>
  <c r="AL41" i="8"/>
  <c r="AM41" i="8" s="1"/>
  <c r="AL16" i="8"/>
  <c r="AM16" i="8" s="1"/>
  <c r="AB293" i="8"/>
  <c r="AC293" i="8" s="1"/>
  <c r="AB270" i="8"/>
  <c r="AC270" i="8" s="1"/>
  <c r="AB246" i="8"/>
  <c r="AC246" i="8" s="1"/>
  <c r="AB223" i="8"/>
  <c r="AC223" i="8" s="1"/>
  <c r="AB200" i="8"/>
  <c r="AC200" i="8" s="1"/>
  <c r="AB176" i="8"/>
  <c r="AC176" i="8" s="1"/>
  <c r="AB153" i="8"/>
  <c r="AC153" i="8" s="1"/>
  <c r="AB128" i="8"/>
  <c r="AC128" i="8" s="1"/>
  <c r="AB105" i="8"/>
  <c r="AC105" i="8" s="1"/>
  <c r="AB85" i="8"/>
  <c r="AC85" i="8" s="1"/>
  <c r="AB61" i="8"/>
  <c r="AC61" i="8" s="1"/>
  <c r="AB35" i="8"/>
  <c r="AC35" i="8" s="1"/>
  <c r="BF315" i="8"/>
  <c r="BG315" i="8" s="1"/>
  <c r="BF164" i="8"/>
  <c r="BG164" i="8" s="1"/>
  <c r="BF29" i="8"/>
  <c r="BG29" i="8" s="1"/>
  <c r="AV262" i="8"/>
  <c r="AW262" i="8" s="1"/>
  <c r="AV122" i="8"/>
  <c r="AW122" i="8" s="1"/>
  <c r="AV58" i="8"/>
  <c r="AW58" i="8" s="1"/>
  <c r="AL226" i="8"/>
  <c r="AM226" i="8" s="1"/>
  <c r="AL183" i="8"/>
  <c r="AM183" i="8" s="1"/>
  <c r="AL136" i="8"/>
  <c r="AM136" i="8" s="1"/>
  <c r="AL111" i="8"/>
  <c r="AM111" i="8" s="1"/>
  <c r="AL63" i="8"/>
  <c r="AM63" i="8" s="1"/>
  <c r="AB315" i="8"/>
  <c r="AC315" i="8" s="1"/>
  <c r="AB268" i="8"/>
  <c r="AC268" i="8" s="1"/>
  <c r="AB222" i="8"/>
  <c r="AC222" i="8" s="1"/>
  <c r="AB196" i="8"/>
  <c r="AC196" i="8" s="1"/>
  <c r="AB151" i="8"/>
  <c r="AC151" i="8" s="1"/>
  <c r="AB103" i="8"/>
  <c r="AC103" i="8" s="1"/>
  <c r="AB59" i="8"/>
  <c r="AC59" i="8" s="1"/>
  <c r="BF314" i="8"/>
  <c r="BG314" i="8" s="1"/>
  <c r="BF86" i="8"/>
  <c r="BG86" i="8" s="1"/>
  <c r="BF28" i="8"/>
  <c r="BG28" i="8" s="1"/>
  <c r="AL39" i="8"/>
  <c r="AM39" i="8" s="1"/>
  <c r="BF221" i="8"/>
  <c r="BG221" i="8" s="1"/>
  <c r="BF313" i="8"/>
  <c r="BG313" i="8" s="1"/>
  <c r="AV275" i="8"/>
  <c r="AW275" i="8" s="1"/>
  <c r="AV44" i="8"/>
  <c r="AW44" i="8" s="1"/>
  <c r="AL159" i="8"/>
  <c r="AM159" i="8" s="1"/>
  <c r="AL82" i="8"/>
  <c r="AM82" i="8" s="1"/>
  <c r="AB288" i="8"/>
  <c r="AC288" i="8" s="1"/>
  <c r="AB217" i="8"/>
  <c r="AC217" i="8" s="1"/>
  <c r="AB126" i="8"/>
  <c r="AC126" i="8" s="1"/>
  <c r="AB54" i="8"/>
  <c r="AC54" i="8" s="1"/>
  <c r="BF300" i="8"/>
  <c r="BG300" i="8" s="1"/>
  <c r="AV249" i="8"/>
  <c r="AW249" i="8" s="1"/>
  <c r="AL304" i="8"/>
  <c r="AM304" i="8" s="1"/>
  <c r="AL155" i="8"/>
  <c r="AM155" i="8" s="1"/>
  <c r="AL69" i="8"/>
  <c r="AM69" i="8" s="1"/>
  <c r="AB287" i="8"/>
  <c r="AC287" i="8" s="1"/>
  <c r="AB203" i="8"/>
  <c r="AC203" i="8" s="1"/>
  <c r="AB124" i="8"/>
  <c r="AC124" i="8" s="1"/>
  <c r="AB40" i="8"/>
  <c r="AC40" i="8" s="1"/>
  <c r="BF245" i="8"/>
  <c r="BG245" i="8" s="1"/>
  <c r="AV248" i="8"/>
  <c r="AW248" i="8" s="1"/>
  <c r="AL289" i="8"/>
  <c r="AM289" i="8" s="1"/>
  <c r="AL154" i="8"/>
  <c r="AM154" i="8" s="1"/>
  <c r="AL62" i="8"/>
  <c r="AM62" i="8" s="1"/>
  <c r="AB286" i="8"/>
  <c r="AC286" i="8" s="1"/>
  <c r="AB195" i="8"/>
  <c r="AC195" i="8" s="1"/>
  <c r="AB122" i="8"/>
  <c r="AC122" i="8" s="1"/>
  <c r="AB33" i="8"/>
  <c r="AC33" i="8" s="1"/>
  <c r="BF219" i="8"/>
  <c r="BG219" i="8" s="1"/>
  <c r="AV207" i="8"/>
  <c r="AW207" i="8" s="1"/>
  <c r="AL287" i="8"/>
  <c r="AM287" i="8" s="1"/>
  <c r="AL140" i="8"/>
  <c r="AM140" i="8" s="1"/>
  <c r="AL58" i="8"/>
  <c r="AM58" i="8" s="1"/>
  <c r="AB273" i="8"/>
  <c r="AC273" i="8" s="1"/>
  <c r="AB194" i="8"/>
  <c r="AC194" i="8" s="1"/>
  <c r="AB108" i="8"/>
  <c r="AC108" i="8" s="1"/>
  <c r="AB31" i="8"/>
  <c r="AC31" i="8" s="1"/>
  <c r="BF218" i="8"/>
  <c r="BG218" i="8" s="1"/>
  <c r="AV192" i="8"/>
  <c r="AW192" i="8" s="1"/>
  <c r="AL282" i="8"/>
  <c r="AM282" i="8" s="1"/>
  <c r="AL134" i="8"/>
  <c r="AM134" i="8" s="1"/>
  <c r="AL57" i="8"/>
  <c r="AM57" i="8" s="1"/>
  <c r="AB267" i="8"/>
  <c r="AC267" i="8" s="1"/>
  <c r="AB193" i="8"/>
  <c r="AC193" i="8" s="1"/>
  <c r="AB102" i="8"/>
  <c r="AC102" i="8" s="1"/>
  <c r="AB29" i="8"/>
  <c r="AC29" i="8" s="1"/>
  <c r="AV138" i="8"/>
  <c r="AW138" i="8" s="1"/>
  <c r="AL218" i="8"/>
  <c r="AM218" i="8" s="1"/>
  <c r="AL35" i="8"/>
  <c r="AM35" i="8" s="1"/>
  <c r="AB170" i="8"/>
  <c r="AC170" i="8" s="1"/>
  <c r="AL182" i="8"/>
  <c r="AM182" i="8" s="1"/>
  <c r="AB239" i="8"/>
  <c r="AC239" i="8" s="1"/>
  <c r="AL181" i="8"/>
  <c r="AM181" i="8" s="1"/>
  <c r="AB228" i="8"/>
  <c r="AC228" i="8" s="1"/>
  <c r="AB147" i="8"/>
  <c r="AC147" i="8" s="1"/>
  <c r="AV57" i="8"/>
  <c r="AW57" i="8" s="1"/>
  <c r="AL84" i="8"/>
  <c r="AM84" i="8" s="1"/>
  <c r="AB221" i="8"/>
  <c r="AC221" i="8" s="1"/>
  <c r="AB57" i="8"/>
  <c r="AC57" i="8" s="1"/>
  <c r="BF16" i="8"/>
  <c r="BG16" i="8" s="1"/>
  <c r="AL166" i="8"/>
  <c r="AM166" i="8" s="1"/>
  <c r="AB132" i="8"/>
  <c r="AC132" i="8" s="1"/>
  <c r="BF179" i="8"/>
  <c r="BG179" i="8" s="1"/>
  <c r="AV186" i="8"/>
  <c r="AW186" i="8" s="1"/>
  <c r="AL245" i="8"/>
  <c r="AM245" i="8" s="1"/>
  <c r="AL132" i="8"/>
  <c r="AM132" i="8" s="1"/>
  <c r="AL43" i="8"/>
  <c r="AM43" i="8" s="1"/>
  <c r="AB263" i="8"/>
  <c r="AC263" i="8" s="1"/>
  <c r="AB180" i="8"/>
  <c r="AC180" i="8" s="1"/>
  <c r="BF152" i="8"/>
  <c r="BG152" i="8" s="1"/>
  <c r="AV179" i="8"/>
  <c r="AW179" i="8" s="1"/>
  <c r="AL220" i="8"/>
  <c r="AM220" i="8" s="1"/>
  <c r="AL131" i="8"/>
  <c r="AM131" i="8" s="1"/>
  <c r="AL37" i="8"/>
  <c r="AM37" i="8" s="1"/>
  <c r="AB262" i="8"/>
  <c r="AC262" i="8" s="1"/>
  <c r="AB174" i="8"/>
  <c r="AC174" i="8" s="1"/>
  <c r="AB101" i="8"/>
  <c r="AC101" i="8" s="1"/>
  <c r="BF150" i="8"/>
  <c r="BG150" i="8" s="1"/>
  <c r="AL117" i="8"/>
  <c r="AM117" i="8" s="1"/>
  <c r="AB248" i="8"/>
  <c r="AC248" i="8" s="1"/>
  <c r="AV111" i="8"/>
  <c r="AW111" i="8" s="1"/>
  <c r="AB149" i="8"/>
  <c r="AC149" i="8" s="1"/>
  <c r="BF43" i="8"/>
  <c r="BG43" i="8" s="1"/>
  <c r="AB312" i="8"/>
  <c r="AC312" i="8" s="1"/>
  <c r="AB63" i="8"/>
  <c r="AC63" i="8" s="1"/>
  <c r="BF17" i="8"/>
  <c r="BG17" i="8" s="1"/>
  <c r="AL180" i="8"/>
  <c r="AM180" i="8" s="1"/>
  <c r="AB310" i="8"/>
  <c r="AC310" i="8" s="1"/>
  <c r="AB146" i="8"/>
  <c r="AC146" i="8" s="1"/>
  <c r="AV45" i="8"/>
  <c r="AW45" i="8" s="1"/>
  <c r="AL83" i="8"/>
  <c r="AM83" i="8" s="1"/>
  <c r="AB219" i="8"/>
  <c r="AC219" i="8" s="1"/>
  <c r="AB55" i="8"/>
  <c r="AC55" i="8" s="1"/>
  <c r="BF112" i="8"/>
  <c r="BG112" i="8" s="1"/>
  <c r="AL212" i="8"/>
  <c r="AM212" i="8" s="1"/>
  <c r="AL110" i="8"/>
  <c r="AM110" i="8" s="1"/>
  <c r="AL34" i="8"/>
  <c r="AM34" i="8" s="1"/>
  <c r="AB242" i="8"/>
  <c r="AC242" i="8" s="1"/>
  <c r="AB169" i="8"/>
  <c r="AC169" i="8" s="1"/>
  <c r="AB82" i="8"/>
  <c r="AC82" i="8" s="1"/>
  <c r="BF85" i="8"/>
  <c r="BG85" i="8" s="1"/>
  <c r="AV117" i="8"/>
  <c r="AW117" i="8" s="1"/>
  <c r="AL190" i="8"/>
  <c r="AM190" i="8" s="1"/>
  <c r="AL108" i="8"/>
  <c r="AM108" i="8" s="1"/>
  <c r="AL21" i="8"/>
  <c r="AM21" i="8" s="1"/>
  <c r="AB240" i="8"/>
  <c r="AC240" i="8" s="1"/>
  <c r="AB155" i="8"/>
  <c r="AC155" i="8" s="1"/>
  <c r="AB296" i="8"/>
  <c r="AC296" i="8" s="1"/>
  <c r="AB78" i="8"/>
  <c r="AC78" i="8" s="1"/>
  <c r="BF84" i="8"/>
  <c r="BG84" i="8" s="1"/>
  <c r="AL106" i="8"/>
  <c r="AM106" i="8" s="1"/>
  <c r="AB314" i="8"/>
  <c r="AC314" i="8" s="1"/>
  <c r="AB77" i="8"/>
  <c r="AC77" i="8" s="1"/>
  <c r="AL92" i="8"/>
  <c r="AM92" i="8" s="1"/>
  <c r="AV77" i="8"/>
  <c r="AW77" i="8" s="1"/>
  <c r="BD302" i="8"/>
  <c r="BE302" i="8" s="1"/>
  <c r="BD295" i="8"/>
  <c r="BE295" i="8" s="1"/>
  <c r="BD254" i="8"/>
  <c r="BE254" i="8" s="1"/>
  <c r="BD247" i="8"/>
  <c r="BE247" i="8" s="1"/>
  <c r="BD240" i="8"/>
  <c r="BE240" i="8" s="1"/>
  <c r="BD233" i="8"/>
  <c r="BE233" i="8" s="1"/>
  <c r="BD227" i="8"/>
  <c r="BE227" i="8" s="1"/>
  <c r="BD220" i="8"/>
  <c r="BE220" i="8" s="1"/>
  <c r="BD193" i="8"/>
  <c r="BE193" i="8" s="1"/>
  <c r="BD159" i="8"/>
  <c r="BE159" i="8" s="1"/>
  <c r="BD152" i="8"/>
  <c r="BE152" i="8" s="1"/>
  <c r="BD112" i="8"/>
  <c r="BE112" i="8" s="1"/>
  <c r="BD78" i="8"/>
  <c r="BE78" i="8" s="1"/>
  <c r="BD71" i="8"/>
  <c r="BE71" i="8" s="1"/>
  <c r="BD64" i="8"/>
  <c r="BE64" i="8" s="1"/>
  <c r="BD57" i="8"/>
  <c r="BE57" i="8" s="1"/>
  <c r="BD50" i="8"/>
  <c r="BE50" i="8" s="1"/>
  <c r="BD43" i="8"/>
  <c r="BE43" i="8" s="1"/>
  <c r="BD23" i="8"/>
  <c r="BE23" i="8" s="1"/>
  <c r="AT198" i="8"/>
  <c r="AU198" i="8" s="1"/>
  <c r="AT191" i="8"/>
  <c r="AU191" i="8" s="1"/>
  <c r="AT184" i="8"/>
  <c r="AU184" i="8" s="1"/>
  <c r="AT177" i="8"/>
  <c r="AU177" i="8" s="1"/>
  <c r="AT170" i="8"/>
  <c r="AU170" i="8" s="1"/>
  <c r="AT163" i="8"/>
  <c r="AU163" i="8" s="1"/>
  <c r="AT156" i="8"/>
  <c r="AU156" i="8" s="1"/>
  <c r="AT149" i="8"/>
  <c r="AU149" i="8" s="1"/>
  <c r="AT142" i="8"/>
  <c r="AU142" i="8" s="1"/>
  <c r="AT135" i="8"/>
  <c r="AU135" i="8" s="1"/>
  <c r="AT128" i="8"/>
  <c r="AU128" i="8" s="1"/>
  <c r="AT101" i="8"/>
  <c r="AU101" i="8" s="1"/>
  <c r="AT94" i="8"/>
  <c r="AU94" i="8" s="1"/>
  <c r="AT87" i="8"/>
  <c r="AU87" i="8" s="1"/>
  <c r="AT80" i="8"/>
  <c r="AU80" i="8" s="1"/>
  <c r="AT60" i="8"/>
  <c r="AU60" i="8" s="1"/>
  <c r="AT53" i="8"/>
  <c r="AU53" i="8" s="1"/>
  <c r="AT46" i="8"/>
  <c r="AU46" i="8" s="1"/>
  <c r="AJ312" i="8"/>
  <c r="AK312" i="8" s="1"/>
  <c r="AJ305" i="8"/>
  <c r="AK305" i="8" s="1"/>
  <c r="AJ298" i="8"/>
  <c r="AK298" i="8" s="1"/>
  <c r="AJ291" i="8"/>
  <c r="AK291" i="8" s="1"/>
  <c r="AJ284" i="8"/>
  <c r="AK284" i="8" s="1"/>
  <c r="AJ277" i="8"/>
  <c r="AK277" i="8" s="1"/>
  <c r="AJ270" i="8"/>
  <c r="AK270" i="8" s="1"/>
  <c r="AJ263" i="8"/>
  <c r="AK263" i="8" s="1"/>
  <c r="AJ256" i="8"/>
  <c r="AK256" i="8" s="1"/>
  <c r="AJ249" i="8"/>
  <c r="AK249" i="8" s="1"/>
  <c r="AJ242" i="8"/>
  <c r="AK242" i="8" s="1"/>
  <c r="AJ235" i="8"/>
  <c r="AK235" i="8" s="1"/>
  <c r="AJ228" i="8"/>
  <c r="AK228" i="8" s="1"/>
  <c r="AJ221" i="8"/>
  <c r="AK221" i="8" s="1"/>
  <c r="AJ214" i="8"/>
  <c r="AK214" i="8" s="1"/>
  <c r="AJ207" i="8"/>
  <c r="AK207" i="8" s="1"/>
  <c r="AJ83" i="8"/>
  <c r="AK83" i="8" s="1"/>
  <c r="AJ70" i="8"/>
  <c r="AK70" i="8" s="1"/>
  <c r="AJ63" i="8"/>
  <c r="AK63" i="8" s="1"/>
  <c r="AJ56" i="8"/>
  <c r="AK56" i="8" s="1"/>
  <c r="AJ29" i="8"/>
  <c r="AK29" i="8" s="1"/>
  <c r="BD308" i="8"/>
  <c r="BE308" i="8" s="1"/>
  <c r="BD288" i="8"/>
  <c r="BE288" i="8" s="1"/>
  <c r="BD281" i="8"/>
  <c r="BE281" i="8" s="1"/>
  <c r="BD274" i="8"/>
  <c r="BE274" i="8" s="1"/>
  <c r="BD267" i="8"/>
  <c r="BE267" i="8" s="1"/>
  <c r="BD260" i="8"/>
  <c r="BE260" i="8" s="1"/>
  <c r="BD213" i="8"/>
  <c r="BE213" i="8" s="1"/>
  <c r="BD206" i="8"/>
  <c r="BE206" i="8" s="1"/>
  <c r="BD199" i="8"/>
  <c r="BE199" i="8" s="1"/>
  <c r="BD186" i="8"/>
  <c r="BE186" i="8" s="1"/>
  <c r="BD179" i="8"/>
  <c r="BE179" i="8" s="1"/>
  <c r="BD172" i="8"/>
  <c r="BE172" i="8" s="1"/>
  <c r="BD165" i="8"/>
  <c r="BE165" i="8" s="1"/>
  <c r="BD145" i="8"/>
  <c r="BE145" i="8" s="1"/>
  <c r="BD138" i="8"/>
  <c r="BE138" i="8" s="1"/>
  <c r="BD132" i="8"/>
  <c r="BE132" i="8" s="1"/>
  <c r="BD125" i="8"/>
  <c r="BE125" i="8" s="1"/>
  <c r="BD105" i="8"/>
  <c r="BE105" i="8" s="1"/>
  <c r="BD98" i="8"/>
  <c r="BE98" i="8" s="1"/>
  <c r="BD91" i="8"/>
  <c r="BE91" i="8" s="1"/>
  <c r="BD84" i="8"/>
  <c r="BE84" i="8" s="1"/>
  <c r="BD36" i="8"/>
  <c r="BE36" i="8" s="1"/>
  <c r="BD29" i="8"/>
  <c r="BE29" i="8" s="1"/>
  <c r="BD16" i="8"/>
  <c r="BE16" i="8" s="1"/>
  <c r="AT309" i="8"/>
  <c r="AU309" i="8" s="1"/>
  <c r="AT302" i="8"/>
  <c r="AU302" i="8" s="1"/>
  <c r="AT295" i="8"/>
  <c r="AU295" i="8" s="1"/>
  <c r="AT288" i="8"/>
  <c r="AU288" i="8" s="1"/>
  <c r="AT281" i="8"/>
  <c r="AU281" i="8" s="1"/>
  <c r="AT274" i="8"/>
  <c r="AU274" i="8" s="1"/>
  <c r="AT267" i="8"/>
  <c r="AU267" i="8" s="1"/>
  <c r="AT260" i="8"/>
  <c r="AU260" i="8" s="1"/>
  <c r="AT253" i="8"/>
  <c r="AU253" i="8" s="1"/>
  <c r="AT246" i="8"/>
  <c r="AU246" i="8" s="1"/>
  <c r="AT239" i="8"/>
  <c r="AU239" i="8" s="1"/>
  <c r="AT232" i="8"/>
  <c r="AU232" i="8" s="1"/>
  <c r="AT225" i="8"/>
  <c r="AU225" i="8" s="1"/>
  <c r="AT218" i="8"/>
  <c r="AU218" i="8" s="1"/>
  <c r="AT211" i="8"/>
  <c r="AU211" i="8" s="1"/>
  <c r="AT121" i="8"/>
  <c r="AU121" i="8" s="1"/>
  <c r="AT114" i="8"/>
  <c r="AU114" i="8" s="1"/>
  <c r="AT73" i="8"/>
  <c r="AU73" i="8" s="1"/>
  <c r="AT66" i="8"/>
  <c r="AU66" i="8" s="1"/>
  <c r="AT39" i="8"/>
  <c r="AU39" i="8" s="1"/>
  <c r="AT32" i="8"/>
  <c r="AU32" i="8" s="1"/>
  <c r="AT25" i="8"/>
  <c r="AU25" i="8" s="1"/>
  <c r="AT18" i="8"/>
  <c r="AU18" i="8" s="1"/>
  <c r="AJ200" i="8"/>
  <c r="AK200" i="8" s="1"/>
  <c r="AJ193" i="8"/>
  <c r="AK193" i="8" s="1"/>
  <c r="AJ186" i="8"/>
  <c r="AK186" i="8" s="1"/>
  <c r="AJ179" i="8"/>
  <c r="AK179" i="8" s="1"/>
  <c r="AJ172" i="8"/>
  <c r="AK172" i="8" s="1"/>
  <c r="AJ165" i="8"/>
  <c r="AK165" i="8" s="1"/>
  <c r="AJ158" i="8"/>
  <c r="AK158" i="8" s="1"/>
  <c r="AJ151" i="8"/>
  <c r="AK151" i="8" s="1"/>
  <c r="AJ144" i="8"/>
  <c r="AK144" i="8" s="1"/>
  <c r="AJ138" i="8"/>
  <c r="AK138" i="8" s="1"/>
  <c r="AJ131" i="8"/>
  <c r="AK131" i="8" s="1"/>
  <c r="AJ124" i="8"/>
  <c r="AK124" i="8" s="1"/>
  <c r="AJ117" i="8"/>
  <c r="AK117" i="8" s="1"/>
  <c r="AJ110" i="8"/>
  <c r="AK110" i="8" s="1"/>
  <c r="AJ103" i="8"/>
  <c r="AK103" i="8" s="1"/>
  <c r="AJ96" i="8"/>
  <c r="AK96" i="8" s="1"/>
  <c r="AJ89" i="8"/>
  <c r="AK89" i="8" s="1"/>
  <c r="AJ76" i="8"/>
  <c r="AK76" i="8" s="1"/>
  <c r="AJ49" i="8"/>
  <c r="AK49" i="8" s="1"/>
  <c r="AJ42" i="8"/>
  <c r="AK42" i="8" s="1"/>
  <c r="AJ35" i="8"/>
  <c r="AK35" i="8" s="1"/>
  <c r="BD314" i="8"/>
  <c r="BE314" i="8" s="1"/>
  <c r="BD301" i="8"/>
  <c r="BE301" i="8" s="1"/>
  <c r="BD294" i="8"/>
  <c r="BE294" i="8" s="1"/>
  <c r="BD253" i="8"/>
  <c r="BE253" i="8" s="1"/>
  <c r="BD246" i="8"/>
  <c r="BE246" i="8" s="1"/>
  <c r="BD239" i="8"/>
  <c r="BE239" i="8" s="1"/>
  <c r="BD226" i="8"/>
  <c r="BE226" i="8" s="1"/>
  <c r="BD219" i="8"/>
  <c r="BE219" i="8" s="1"/>
  <c r="BD192" i="8"/>
  <c r="BE192" i="8" s="1"/>
  <c r="BD158" i="8"/>
  <c r="BE158" i="8" s="1"/>
  <c r="BD151" i="8"/>
  <c r="BE151" i="8" s="1"/>
  <c r="BD118" i="8"/>
  <c r="BE118" i="8" s="1"/>
  <c r="BD111" i="8"/>
  <c r="BE111" i="8" s="1"/>
  <c r="BD77" i="8"/>
  <c r="BE77" i="8" s="1"/>
  <c r="BD70" i="8"/>
  <c r="BE70" i="8" s="1"/>
  <c r="BD63" i="8"/>
  <c r="BE63" i="8" s="1"/>
  <c r="BD56" i="8"/>
  <c r="BE56" i="8" s="1"/>
  <c r="BD49" i="8"/>
  <c r="BE49" i="8" s="1"/>
  <c r="BD42" i="8"/>
  <c r="BE42" i="8" s="1"/>
  <c r="BD22" i="8"/>
  <c r="BE22" i="8" s="1"/>
  <c r="AT204" i="8"/>
  <c r="AU204" i="8" s="1"/>
  <c r="AT197" i="8"/>
  <c r="AU197" i="8" s="1"/>
  <c r="AT190" i="8"/>
  <c r="AU190" i="8" s="1"/>
  <c r="AT183" i="8"/>
  <c r="AU183" i="8" s="1"/>
  <c r="AT176" i="8"/>
  <c r="AU176" i="8" s="1"/>
  <c r="AT169" i="8"/>
  <c r="AU169" i="8" s="1"/>
  <c r="AT162" i="8"/>
  <c r="AU162" i="8" s="1"/>
  <c r="AT155" i="8"/>
  <c r="AU155" i="8" s="1"/>
  <c r="AT148" i="8"/>
  <c r="AU148" i="8" s="1"/>
  <c r="AT141" i="8"/>
  <c r="AU141" i="8" s="1"/>
  <c r="AT134" i="8"/>
  <c r="AU134" i="8" s="1"/>
  <c r="AT127" i="8"/>
  <c r="AU127" i="8" s="1"/>
  <c r="AT107" i="8"/>
  <c r="AU107" i="8" s="1"/>
  <c r="AT100" i="8"/>
  <c r="AU100" i="8" s="1"/>
  <c r="AT93" i="8"/>
  <c r="AU93" i="8" s="1"/>
  <c r="AT86" i="8"/>
  <c r="AU86" i="8" s="1"/>
  <c r="AT59" i="8"/>
  <c r="AU59" i="8" s="1"/>
  <c r="AT52" i="8"/>
  <c r="AU52" i="8" s="1"/>
  <c r="AJ311" i="8"/>
  <c r="AK311" i="8" s="1"/>
  <c r="AJ304" i="8"/>
  <c r="AK304" i="8" s="1"/>
  <c r="AJ297" i="8"/>
  <c r="AK297" i="8" s="1"/>
  <c r="AJ290" i="8"/>
  <c r="AK290" i="8" s="1"/>
  <c r="AJ283" i="8"/>
  <c r="AK283" i="8" s="1"/>
  <c r="AJ276" i="8"/>
  <c r="AK276" i="8" s="1"/>
  <c r="AJ269" i="8"/>
  <c r="AK269" i="8" s="1"/>
  <c r="AJ262" i="8"/>
  <c r="AK262" i="8" s="1"/>
  <c r="AJ255" i="8"/>
  <c r="AK255" i="8" s="1"/>
  <c r="AJ248" i="8"/>
  <c r="AK248" i="8" s="1"/>
  <c r="AJ241" i="8"/>
  <c r="AK241" i="8" s="1"/>
  <c r="AJ234" i="8"/>
  <c r="AK234" i="8" s="1"/>
  <c r="AJ227" i="8"/>
  <c r="AK227" i="8" s="1"/>
  <c r="AJ220" i="8"/>
  <c r="AK220" i="8" s="1"/>
  <c r="AJ213" i="8"/>
  <c r="AK213" i="8" s="1"/>
  <c r="AJ69" i="8"/>
  <c r="AK69" i="8" s="1"/>
  <c r="AJ62" i="8"/>
  <c r="AK62" i="8" s="1"/>
  <c r="AJ55" i="8"/>
  <c r="AK55" i="8" s="1"/>
  <c r="AJ28" i="8"/>
  <c r="AK28" i="8" s="1"/>
  <c r="BD299" i="8"/>
  <c r="BE299" i="8" s="1"/>
  <c r="BD292" i="8"/>
  <c r="BE292" i="8" s="1"/>
  <c r="BD258" i="8"/>
  <c r="BE258" i="8" s="1"/>
  <c r="BD251" i="8"/>
  <c r="BE251" i="8" s="1"/>
  <c r="BD244" i="8"/>
  <c r="BE244" i="8" s="1"/>
  <c r="BD237" i="8"/>
  <c r="BE237" i="8" s="1"/>
  <c r="BD231" i="8"/>
  <c r="BE231" i="8" s="1"/>
  <c r="BD224" i="8"/>
  <c r="BE224" i="8" s="1"/>
  <c r="BD217" i="8"/>
  <c r="BE217" i="8" s="1"/>
  <c r="BD156" i="8"/>
  <c r="BE156" i="8" s="1"/>
  <c r="BD149" i="8"/>
  <c r="BE149" i="8" s="1"/>
  <c r="BD116" i="8"/>
  <c r="BE116" i="8" s="1"/>
  <c r="BD109" i="8"/>
  <c r="BE109" i="8" s="1"/>
  <c r="BD75" i="8"/>
  <c r="BE75" i="8" s="1"/>
  <c r="BD68" i="8"/>
  <c r="BE68" i="8" s="1"/>
  <c r="BD61" i="8"/>
  <c r="BE61" i="8" s="1"/>
  <c r="BD54" i="8"/>
  <c r="BE54" i="8" s="1"/>
  <c r="BD47" i="8"/>
  <c r="BE47" i="8" s="1"/>
  <c r="BD40" i="8"/>
  <c r="BE40" i="8" s="1"/>
  <c r="AT202" i="8"/>
  <c r="AU202" i="8" s="1"/>
  <c r="AT195" i="8"/>
  <c r="AU195" i="8" s="1"/>
  <c r="AT188" i="8"/>
  <c r="AU188" i="8" s="1"/>
  <c r="AT181" i="8"/>
  <c r="AU181" i="8" s="1"/>
  <c r="AT174" i="8"/>
  <c r="AU174" i="8" s="1"/>
  <c r="AT167" i="8"/>
  <c r="AU167" i="8" s="1"/>
  <c r="AT160" i="8"/>
  <c r="AU160" i="8" s="1"/>
  <c r="AT153" i="8"/>
  <c r="AU153" i="8" s="1"/>
  <c r="AT146" i="8"/>
  <c r="AU146" i="8" s="1"/>
  <c r="AT139" i="8"/>
  <c r="AU139" i="8" s="1"/>
  <c r="AT132" i="8"/>
  <c r="AU132" i="8" s="1"/>
  <c r="AT125" i="8"/>
  <c r="AU125" i="8" s="1"/>
  <c r="AT105" i="8"/>
  <c r="AU105" i="8" s="1"/>
  <c r="AT98" i="8"/>
  <c r="AU98" i="8" s="1"/>
  <c r="AT91" i="8"/>
  <c r="AU91" i="8" s="1"/>
  <c r="AT84" i="8"/>
  <c r="AU84" i="8" s="1"/>
  <c r="AT64" i="8"/>
  <c r="AU64" i="8" s="1"/>
  <c r="AT57" i="8"/>
  <c r="AU57" i="8" s="1"/>
  <c r="AT50" i="8"/>
  <c r="AU50" i="8" s="1"/>
  <c r="AT16" i="8"/>
  <c r="AU16" i="8" s="1"/>
  <c r="AJ309" i="8"/>
  <c r="AK309" i="8" s="1"/>
  <c r="AJ302" i="8"/>
  <c r="AK302" i="8" s="1"/>
  <c r="AJ295" i="8"/>
  <c r="AK295" i="8" s="1"/>
  <c r="AJ288" i="8"/>
  <c r="AK288" i="8" s="1"/>
  <c r="AJ281" i="8"/>
  <c r="AK281" i="8" s="1"/>
  <c r="AJ274" i="8"/>
  <c r="AK274" i="8" s="1"/>
  <c r="AJ267" i="8"/>
  <c r="AK267" i="8" s="1"/>
  <c r="AJ260" i="8"/>
  <c r="AK260" i="8" s="1"/>
  <c r="AJ253" i="8"/>
  <c r="AK253" i="8" s="1"/>
  <c r="AJ246" i="8"/>
  <c r="AK246" i="8" s="1"/>
  <c r="AJ239" i="8"/>
  <c r="AK239" i="8" s="1"/>
  <c r="AJ232" i="8"/>
  <c r="AK232" i="8" s="1"/>
  <c r="AJ225" i="8"/>
  <c r="AK225" i="8" s="1"/>
  <c r="AJ218" i="8"/>
  <c r="AK218" i="8" s="1"/>
  <c r="AJ211" i="8"/>
  <c r="AK211" i="8" s="1"/>
  <c r="AJ142" i="8"/>
  <c r="AK142" i="8" s="1"/>
  <c r="AJ87" i="8"/>
  <c r="AK87" i="8" s="1"/>
  <c r="AJ67" i="8"/>
  <c r="AK67" i="8" s="1"/>
  <c r="AJ60" i="8"/>
  <c r="AK60" i="8" s="1"/>
  <c r="AJ53" i="8"/>
  <c r="AK53" i="8" s="1"/>
  <c r="AJ26" i="8"/>
  <c r="AK26" i="8" s="1"/>
  <c r="BD298" i="8"/>
  <c r="BE298" i="8" s="1"/>
  <c r="BD291" i="8"/>
  <c r="BE291" i="8" s="1"/>
  <c r="BD257" i="8"/>
  <c r="BE257" i="8" s="1"/>
  <c r="BD250" i="8"/>
  <c r="BE250" i="8" s="1"/>
  <c r="BD243" i="8"/>
  <c r="BE243" i="8" s="1"/>
  <c r="BD236" i="8"/>
  <c r="BE236" i="8" s="1"/>
  <c r="BD230" i="8"/>
  <c r="BE230" i="8" s="1"/>
  <c r="BD223" i="8"/>
  <c r="BE223" i="8" s="1"/>
  <c r="BD155" i="8"/>
  <c r="BE155" i="8" s="1"/>
  <c r="BD148" i="8"/>
  <c r="BE148" i="8" s="1"/>
  <c r="BD135" i="8"/>
  <c r="BE135" i="8" s="1"/>
  <c r="BD115" i="8"/>
  <c r="BE115" i="8" s="1"/>
  <c r="BD108" i="8"/>
  <c r="BE108" i="8" s="1"/>
  <c r="BD74" i="8"/>
  <c r="BE74" i="8" s="1"/>
  <c r="BD67" i="8"/>
  <c r="BE67" i="8" s="1"/>
  <c r="BD60" i="8"/>
  <c r="BE60" i="8" s="1"/>
  <c r="BD53" i="8"/>
  <c r="BE53" i="8" s="1"/>
  <c r="BD311" i="8"/>
  <c r="BE311" i="8" s="1"/>
  <c r="BD304" i="8"/>
  <c r="BE304" i="8" s="1"/>
  <c r="BD284" i="8"/>
  <c r="BE284" i="8" s="1"/>
  <c r="BD277" i="8"/>
  <c r="BE277" i="8" s="1"/>
  <c r="BD270" i="8"/>
  <c r="BE270" i="8" s="1"/>
  <c r="BD263" i="8"/>
  <c r="BE263" i="8" s="1"/>
  <c r="BD216" i="8"/>
  <c r="BE216" i="8" s="1"/>
  <c r="BD209" i="8"/>
  <c r="BE209" i="8" s="1"/>
  <c r="BD202" i="8"/>
  <c r="BE202" i="8" s="1"/>
  <c r="BD195" i="8"/>
  <c r="BE195" i="8" s="1"/>
  <c r="BD189" i="8"/>
  <c r="BE189" i="8" s="1"/>
  <c r="BD182" i="8"/>
  <c r="BE182" i="8" s="1"/>
  <c r="BD175" i="8"/>
  <c r="BE175" i="8" s="1"/>
  <c r="BD168" i="8"/>
  <c r="BE168" i="8" s="1"/>
  <c r="BD141" i="8"/>
  <c r="BE141" i="8" s="1"/>
  <c r="BD128" i="8"/>
  <c r="BE128" i="8" s="1"/>
  <c r="BD121" i="8"/>
  <c r="BE121" i="8" s="1"/>
  <c r="BD101" i="8"/>
  <c r="BE101" i="8" s="1"/>
  <c r="BD94" i="8"/>
  <c r="BE94" i="8" s="1"/>
  <c r="BD87" i="8"/>
  <c r="BE87" i="8" s="1"/>
  <c r="BD80" i="8"/>
  <c r="BE80" i="8" s="1"/>
  <c r="BD310" i="8"/>
  <c r="BE310" i="8" s="1"/>
  <c r="BD276" i="8"/>
  <c r="BE276" i="8" s="1"/>
  <c r="BD268" i="8"/>
  <c r="BE268" i="8" s="1"/>
  <c r="BD241" i="8"/>
  <c r="BE241" i="8" s="1"/>
  <c r="BD232" i="8"/>
  <c r="BE232" i="8" s="1"/>
  <c r="BD214" i="8"/>
  <c r="BE214" i="8" s="1"/>
  <c r="BD190" i="8"/>
  <c r="BE190" i="8" s="1"/>
  <c r="BD157" i="8"/>
  <c r="BE157" i="8" s="1"/>
  <c r="BD147" i="8"/>
  <c r="BE147" i="8" s="1"/>
  <c r="BD124" i="8"/>
  <c r="BE124" i="8" s="1"/>
  <c r="BD107" i="8"/>
  <c r="BE107" i="8" s="1"/>
  <c r="BD99" i="8"/>
  <c r="BE99" i="8" s="1"/>
  <c r="BD45" i="8"/>
  <c r="BE45" i="8" s="1"/>
  <c r="BD37" i="8"/>
  <c r="BE37" i="8" s="1"/>
  <c r="AT307" i="8"/>
  <c r="AU307" i="8" s="1"/>
  <c r="AT292" i="8"/>
  <c r="AU292" i="8" s="1"/>
  <c r="AT277" i="8"/>
  <c r="AU277" i="8" s="1"/>
  <c r="AT262" i="8"/>
  <c r="AU262" i="8" s="1"/>
  <c r="AT247" i="8"/>
  <c r="AU247" i="8" s="1"/>
  <c r="AT224" i="8"/>
  <c r="AU224" i="8" s="1"/>
  <c r="AT209" i="8"/>
  <c r="AU209" i="8" s="1"/>
  <c r="AT193" i="8"/>
  <c r="AU193" i="8" s="1"/>
  <c r="AT175" i="8"/>
  <c r="AU175" i="8" s="1"/>
  <c r="AT166" i="8"/>
  <c r="AU166" i="8" s="1"/>
  <c r="AT122" i="8"/>
  <c r="AU122" i="8" s="1"/>
  <c r="AT115" i="8"/>
  <c r="AU115" i="8" s="1"/>
  <c r="AT99" i="8"/>
  <c r="AU99" i="8" s="1"/>
  <c r="AT90" i="8"/>
  <c r="AU90" i="8" s="1"/>
  <c r="AT67" i="8"/>
  <c r="AU67" i="8" s="1"/>
  <c r="AT35" i="8"/>
  <c r="AU35" i="8" s="1"/>
  <c r="AT20" i="8"/>
  <c r="AU20" i="8" s="1"/>
  <c r="AJ303" i="8"/>
  <c r="AK303" i="8" s="1"/>
  <c r="AJ294" i="8"/>
  <c r="AK294" i="8" s="1"/>
  <c r="AJ250" i="8"/>
  <c r="AK250" i="8" s="1"/>
  <c r="AJ223" i="8"/>
  <c r="AK223" i="8" s="1"/>
  <c r="AJ206" i="8"/>
  <c r="AK206" i="8" s="1"/>
  <c r="AJ191" i="8"/>
  <c r="AK191" i="8" s="1"/>
  <c r="AJ176" i="8"/>
  <c r="AK176" i="8" s="1"/>
  <c r="AJ161" i="8"/>
  <c r="AK161" i="8" s="1"/>
  <c r="AJ146" i="8"/>
  <c r="AK146" i="8" s="1"/>
  <c r="AJ123" i="8"/>
  <c r="AK123" i="8" s="1"/>
  <c r="AJ108" i="8"/>
  <c r="AK108" i="8" s="1"/>
  <c r="AJ93" i="8"/>
  <c r="AK93" i="8" s="1"/>
  <c r="AJ78" i="8"/>
  <c r="AK78" i="8" s="1"/>
  <c r="AJ71" i="8"/>
  <c r="AK71" i="8" s="1"/>
  <c r="AJ38" i="8"/>
  <c r="AK38" i="8" s="1"/>
  <c r="Z295" i="8"/>
  <c r="AA295" i="8" s="1"/>
  <c r="Z288" i="8"/>
  <c r="AA288" i="8" s="1"/>
  <c r="Z282" i="8"/>
  <c r="AA282" i="8" s="1"/>
  <c r="Z275" i="8"/>
  <c r="AA275" i="8" s="1"/>
  <c r="Z262" i="8"/>
  <c r="AA262" i="8" s="1"/>
  <c r="Z255" i="8"/>
  <c r="AA255" i="8" s="1"/>
  <c r="Z248" i="8"/>
  <c r="AA248" i="8" s="1"/>
  <c r="Z235" i="8"/>
  <c r="AA235" i="8" s="1"/>
  <c r="Z229" i="8"/>
  <c r="AA229" i="8" s="1"/>
  <c r="Z223" i="8"/>
  <c r="AA223" i="8" s="1"/>
  <c r="Z183" i="8"/>
  <c r="AA183" i="8" s="1"/>
  <c r="Z176" i="8"/>
  <c r="AA176" i="8" s="1"/>
  <c r="Z142" i="8"/>
  <c r="AA142" i="8" s="1"/>
  <c r="Z129" i="8"/>
  <c r="AA129" i="8" s="1"/>
  <c r="Z122" i="8"/>
  <c r="AA122" i="8" s="1"/>
  <c r="Z115" i="8"/>
  <c r="AA115" i="8" s="1"/>
  <c r="Z108" i="8"/>
  <c r="AA108" i="8" s="1"/>
  <c r="Z102" i="8"/>
  <c r="AA102" i="8" s="1"/>
  <c r="Z70" i="8"/>
  <c r="AA70" i="8" s="1"/>
  <c r="Z63" i="8"/>
  <c r="AA63" i="8" s="1"/>
  <c r="Z43" i="8"/>
  <c r="AA43" i="8" s="1"/>
  <c r="Z36" i="8"/>
  <c r="AA36" i="8" s="1"/>
  <c r="Z29" i="8"/>
  <c r="AA29" i="8" s="1"/>
  <c r="Z22" i="8"/>
  <c r="AA22" i="8" s="1"/>
  <c r="Z16" i="8"/>
  <c r="AA16" i="8" s="1"/>
  <c r="BD313" i="8"/>
  <c r="BE313" i="8" s="1"/>
  <c r="BD305" i="8"/>
  <c r="BE305" i="8" s="1"/>
  <c r="BD296" i="8"/>
  <c r="BE296" i="8" s="1"/>
  <c r="BD287" i="8"/>
  <c r="BE287" i="8" s="1"/>
  <c r="BD279" i="8"/>
  <c r="BE279" i="8" s="1"/>
  <c r="BD271" i="8"/>
  <c r="BE271" i="8" s="1"/>
  <c r="BD127" i="8"/>
  <c r="BE127" i="8" s="1"/>
  <c r="BD119" i="8"/>
  <c r="BE119" i="8" s="1"/>
  <c r="BD110" i="8"/>
  <c r="BE110" i="8" s="1"/>
  <c r="BD102" i="8"/>
  <c r="BE102" i="8" s="1"/>
  <c r="BD58" i="8"/>
  <c r="BE58" i="8" s="1"/>
  <c r="BD48" i="8"/>
  <c r="BE48" i="8" s="1"/>
  <c r="BD39" i="8"/>
  <c r="BE39" i="8" s="1"/>
  <c r="BD32" i="8"/>
  <c r="BE32" i="8" s="1"/>
  <c r="AT310" i="8"/>
  <c r="AU310" i="8" s="1"/>
  <c r="AT287" i="8"/>
  <c r="AU287" i="8" s="1"/>
  <c r="AT272" i="8"/>
  <c r="AU272" i="8" s="1"/>
  <c r="AT257" i="8"/>
  <c r="AU257" i="8" s="1"/>
  <c r="AT242" i="8"/>
  <c r="AU242" i="8" s="1"/>
  <c r="AT227" i="8"/>
  <c r="AU227" i="8" s="1"/>
  <c r="AT212" i="8"/>
  <c r="AU212" i="8" s="1"/>
  <c r="AT196" i="8"/>
  <c r="AU196" i="8" s="1"/>
  <c r="AT187" i="8"/>
  <c r="AU187" i="8" s="1"/>
  <c r="AT143" i="8"/>
  <c r="AU143" i="8" s="1"/>
  <c r="AT110" i="8"/>
  <c r="AU110" i="8" s="1"/>
  <c r="AT77" i="8"/>
  <c r="AU77" i="8" s="1"/>
  <c r="AT62" i="8"/>
  <c r="AU62" i="8" s="1"/>
  <c r="AT45" i="8"/>
  <c r="AU45" i="8" s="1"/>
  <c r="AT30" i="8"/>
  <c r="AU30" i="8" s="1"/>
  <c r="AJ315" i="8"/>
  <c r="AK315" i="8" s="1"/>
  <c r="AJ271" i="8"/>
  <c r="AK271" i="8" s="1"/>
  <c r="AJ244" i="8"/>
  <c r="AK244" i="8" s="1"/>
  <c r="AJ226" i="8"/>
  <c r="AK226" i="8" s="1"/>
  <c r="AJ217" i="8"/>
  <c r="AK217" i="8" s="1"/>
  <c r="AJ194" i="8"/>
  <c r="AK194" i="8" s="1"/>
  <c r="AJ171" i="8"/>
  <c r="AK171" i="8" s="1"/>
  <c r="AJ156" i="8"/>
  <c r="AK156" i="8" s="1"/>
  <c r="AJ141" i="8"/>
  <c r="AK141" i="8" s="1"/>
  <c r="AJ126" i="8"/>
  <c r="AK126" i="8" s="1"/>
  <c r="AJ111" i="8"/>
  <c r="AK111" i="8" s="1"/>
  <c r="AJ88" i="8"/>
  <c r="AK88" i="8" s="1"/>
  <c r="AJ65" i="8"/>
  <c r="AK65" i="8" s="1"/>
  <c r="AJ48" i="8"/>
  <c r="AK48" i="8" s="1"/>
  <c r="AJ33" i="8"/>
  <c r="AK33" i="8" s="1"/>
  <c r="AJ25" i="8"/>
  <c r="AK25" i="8" s="1"/>
  <c r="AJ18" i="8"/>
  <c r="AK18" i="8" s="1"/>
  <c r="Z311" i="8"/>
  <c r="AA311" i="8" s="1"/>
  <c r="Z304" i="8"/>
  <c r="AA304" i="8" s="1"/>
  <c r="Z284" i="8"/>
  <c r="AA284" i="8" s="1"/>
  <c r="Z271" i="8"/>
  <c r="AA271" i="8" s="1"/>
  <c r="Z264" i="8"/>
  <c r="AA264" i="8" s="1"/>
  <c r="Z244" i="8"/>
  <c r="AA244" i="8" s="1"/>
  <c r="Z237" i="8"/>
  <c r="AA237" i="8" s="1"/>
  <c r="BD315" i="8"/>
  <c r="BE315" i="8" s="1"/>
  <c r="BD306" i="8"/>
  <c r="BE306" i="8" s="1"/>
  <c r="BD286" i="8"/>
  <c r="BE286" i="8" s="1"/>
  <c r="BD221" i="8"/>
  <c r="BE221" i="8" s="1"/>
  <c r="BD187" i="8"/>
  <c r="BE187" i="8" s="1"/>
  <c r="BD153" i="8"/>
  <c r="BE153" i="8" s="1"/>
  <c r="BD34" i="8"/>
  <c r="BE34" i="8" s="1"/>
  <c r="BD26" i="8"/>
  <c r="BE26" i="8" s="1"/>
  <c r="BD19" i="8"/>
  <c r="BE19" i="8" s="1"/>
  <c r="AT303" i="8"/>
  <c r="AU303" i="8" s="1"/>
  <c r="AT279" i="8"/>
  <c r="AU279" i="8" s="1"/>
  <c r="AT263" i="8"/>
  <c r="AU263" i="8" s="1"/>
  <c r="AT238" i="8"/>
  <c r="AU238" i="8" s="1"/>
  <c r="AT222" i="8"/>
  <c r="AU222" i="8" s="1"/>
  <c r="AT206" i="8"/>
  <c r="AU206" i="8" s="1"/>
  <c r="AT159" i="8"/>
  <c r="AU159" i="8" s="1"/>
  <c r="AT123" i="8"/>
  <c r="AU123" i="8" s="1"/>
  <c r="AT72" i="8"/>
  <c r="AU72" i="8" s="1"/>
  <c r="AT55" i="8"/>
  <c r="AU55" i="8" s="1"/>
  <c r="AJ314" i="8"/>
  <c r="AK314" i="8" s="1"/>
  <c r="AJ286" i="8"/>
  <c r="AK286" i="8" s="1"/>
  <c r="AJ203" i="8"/>
  <c r="AK203" i="8" s="1"/>
  <c r="AJ187" i="8"/>
  <c r="AK187" i="8" s="1"/>
  <c r="AJ163" i="8"/>
  <c r="AK163" i="8" s="1"/>
  <c r="AJ147" i="8"/>
  <c r="AK147" i="8" s="1"/>
  <c r="AJ122" i="8"/>
  <c r="AK122" i="8" s="1"/>
  <c r="AJ106" i="8"/>
  <c r="AK106" i="8" s="1"/>
  <c r="AJ82" i="8"/>
  <c r="AK82" i="8" s="1"/>
  <c r="AJ74" i="8"/>
  <c r="AK74" i="8" s="1"/>
  <c r="AJ40" i="8"/>
  <c r="AK40" i="8" s="1"/>
  <c r="AJ23" i="8"/>
  <c r="AK23" i="8" s="1"/>
  <c r="Z308" i="8"/>
  <c r="AA308" i="8" s="1"/>
  <c r="Z293" i="8"/>
  <c r="AA293" i="8" s="1"/>
  <c r="Z249" i="8"/>
  <c r="AA249" i="8" s="1"/>
  <c r="Z234" i="8"/>
  <c r="AA234" i="8" s="1"/>
  <c r="Z228" i="8"/>
  <c r="AA228" i="8" s="1"/>
  <c r="Z208" i="8"/>
  <c r="AA208" i="8" s="1"/>
  <c r="Z201" i="8"/>
  <c r="AA201" i="8" s="1"/>
  <c r="Z194" i="8"/>
  <c r="AA194" i="8" s="1"/>
  <c r="Z187" i="8"/>
  <c r="AA187" i="8" s="1"/>
  <c r="Z180" i="8"/>
  <c r="AA180" i="8" s="1"/>
  <c r="Z173" i="8"/>
  <c r="AA173" i="8" s="1"/>
  <c r="Z166" i="8"/>
  <c r="AA166" i="8" s="1"/>
  <c r="BD259" i="8"/>
  <c r="BE259" i="8" s="1"/>
  <c r="BD249" i="8"/>
  <c r="BE249" i="8" s="1"/>
  <c r="BD211" i="8"/>
  <c r="BE211" i="8" s="1"/>
  <c r="BD203" i="8"/>
  <c r="BE203" i="8" s="1"/>
  <c r="BD178" i="8"/>
  <c r="BE178" i="8" s="1"/>
  <c r="BD170" i="8"/>
  <c r="BE170" i="8" s="1"/>
  <c r="BD162" i="8"/>
  <c r="BE162" i="8" s="1"/>
  <c r="BD143" i="8"/>
  <c r="BE143" i="8" s="1"/>
  <c r="BD90" i="8"/>
  <c r="BE90" i="8" s="1"/>
  <c r="BD82" i="8"/>
  <c r="BE82" i="8" s="1"/>
  <c r="BD73" i="8"/>
  <c r="BE73" i="8" s="1"/>
  <c r="AT311" i="8"/>
  <c r="AU311" i="8" s="1"/>
  <c r="AT286" i="8"/>
  <c r="AU286" i="8" s="1"/>
  <c r="AT270" i="8"/>
  <c r="AU270" i="8" s="1"/>
  <c r="AT254" i="8"/>
  <c r="AU254" i="8" s="1"/>
  <c r="AT230" i="8"/>
  <c r="AU230" i="8" s="1"/>
  <c r="AT214" i="8"/>
  <c r="AU214" i="8" s="1"/>
  <c r="AT178" i="8"/>
  <c r="AU178" i="8" s="1"/>
  <c r="AT168" i="8"/>
  <c r="AU168" i="8" s="1"/>
  <c r="AT150" i="8"/>
  <c r="AU150" i="8" s="1"/>
  <c r="AT140" i="8"/>
  <c r="AU140" i="8" s="1"/>
  <c r="AT131" i="8"/>
  <c r="AU131" i="8" s="1"/>
  <c r="AT97" i="8"/>
  <c r="AU97" i="8" s="1"/>
  <c r="AT88" i="8"/>
  <c r="AU88" i="8" s="1"/>
  <c r="AT38" i="8"/>
  <c r="AU38" i="8" s="1"/>
  <c r="AT22" i="8"/>
  <c r="AU22" i="8" s="1"/>
  <c r="AJ258" i="8"/>
  <c r="AK258" i="8" s="1"/>
  <c r="AJ230" i="8"/>
  <c r="AK230" i="8" s="1"/>
  <c r="AJ210" i="8"/>
  <c r="AK210" i="8" s="1"/>
  <c r="AJ195" i="8"/>
  <c r="AK195" i="8" s="1"/>
  <c r="AJ170" i="8"/>
  <c r="AK170" i="8" s="1"/>
  <c r="AJ154" i="8"/>
  <c r="AK154" i="8" s="1"/>
  <c r="AJ130" i="8"/>
  <c r="AK130" i="8" s="1"/>
  <c r="AJ114" i="8"/>
  <c r="AK114" i="8" s="1"/>
  <c r="AJ98" i="8"/>
  <c r="AK98" i="8" s="1"/>
  <c r="AJ90" i="8"/>
  <c r="AK90" i="8" s="1"/>
  <c r="AJ47" i="8"/>
  <c r="AK47" i="8" s="1"/>
  <c r="AJ31" i="8"/>
  <c r="AK31" i="8" s="1"/>
  <c r="Z315" i="8"/>
  <c r="AA315" i="8" s="1"/>
  <c r="Z300" i="8"/>
  <c r="AA300" i="8" s="1"/>
  <c r="Z285" i="8"/>
  <c r="AA285" i="8" s="1"/>
  <c r="Z278" i="8"/>
  <c r="AA278" i="8" s="1"/>
  <c r="Z256" i="8"/>
  <c r="AA256" i="8" s="1"/>
  <c r="Z241" i="8"/>
  <c r="AA241" i="8" s="1"/>
  <c r="Z214" i="8"/>
  <c r="AA214" i="8" s="1"/>
  <c r="Z131" i="8"/>
  <c r="AA131" i="8" s="1"/>
  <c r="Z124" i="8"/>
  <c r="AA124" i="8" s="1"/>
  <c r="Z109" i="8"/>
  <c r="AA109" i="8" s="1"/>
  <c r="Z62" i="8"/>
  <c r="AA62" i="8" s="1"/>
  <c r="Z34" i="8"/>
  <c r="AA34" i="8" s="1"/>
  <c r="BD303" i="8"/>
  <c r="BE303" i="8" s="1"/>
  <c r="BD265" i="8"/>
  <c r="BE265" i="8" s="1"/>
  <c r="BD228" i="8"/>
  <c r="BE228" i="8" s="1"/>
  <c r="BD218" i="8"/>
  <c r="BE218" i="8" s="1"/>
  <c r="BD201" i="8"/>
  <c r="BE201" i="8" s="1"/>
  <c r="BD150" i="8"/>
  <c r="BE150" i="8" s="1"/>
  <c r="BD106" i="8"/>
  <c r="BE106" i="8" s="1"/>
  <c r="BD51" i="8"/>
  <c r="BE51" i="8" s="1"/>
  <c r="BD24" i="8"/>
  <c r="BE24" i="8" s="1"/>
  <c r="BD17" i="8"/>
  <c r="BE17" i="8" s="1"/>
  <c r="AT293" i="8"/>
  <c r="AU293" i="8" s="1"/>
  <c r="AT252" i="8"/>
  <c r="AU252" i="8" s="1"/>
  <c r="AT244" i="8"/>
  <c r="AU244" i="8" s="1"/>
  <c r="AT236" i="8"/>
  <c r="AU236" i="8" s="1"/>
  <c r="AT220" i="8"/>
  <c r="AU220" i="8" s="1"/>
  <c r="AT185" i="8"/>
  <c r="AU185" i="8" s="1"/>
  <c r="AT157" i="8"/>
  <c r="AU157" i="8" s="1"/>
  <c r="AT138" i="8"/>
  <c r="AU138" i="8" s="1"/>
  <c r="AT78" i="8"/>
  <c r="AU78" i="8" s="1"/>
  <c r="AT70" i="8"/>
  <c r="AU70" i="8" s="1"/>
  <c r="AT44" i="8"/>
  <c r="AU44" i="8" s="1"/>
  <c r="AT28" i="8"/>
  <c r="AU28" i="8" s="1"/>
  <c r="AJ265" i="8"/>
  <c r="AK265" i="8" s="1"/>
  <c r="AJ237" i="8"/>
  <c r="AK237" i="8" s="1"/>
  <c r="AJ201" i="8"/>
  <c r="AK201" i="8" s="1"/>
  <c r="AJ177" i="8"/>
  <c r="AK177" i="8" s="1"/>
  <c r="AJ136" i="8"/>
  <c r="AK136" i="8" s="1"/>
  <c r="AJ120" i="8"/>
  <c r="AK120" i="8" s="1"/>
  <c r="AJ104" i="8"/>
  <c r="AK104" i="8" s="1"/>
  <c r="AJ80" i="8"/>
  <c r="AK80" i="8" s="1"/>
  <c r="AJ30" i="8"/>
  <c r="AK30" i="8" s="1"/>
  <c r="AJ21" i="8"/>
  <c r="AK21" i="8" s="1"/>
  <c r="Z306" i="8"/>
  <c r="AA306" i="8" s="1"/>
  <c r="Z291" i="8"/>
  <c r="AA291" i="8" s="1"/>
  <c r="Z269" i="8"/>
  <c r="AA269" i="8" s="1"/>
  <c r="Z254" i="8"/>
  <c r="AA254" i="8" s="1"/>
  <c r="Z232" i="8"/>
  <c r="AA232" i="8" s="1"/>
  <c r="Z226" i="8"/>
  <c r="AA226" i="8" s="1"/>
  <c r="Z219" i="8"/>
  <c r="AA219" i="8" s="1"/>
  <c r="Z206" i="8"/>
  <c r="AA206" i="8" s="1"/>
  <c r="Z199" i="8"/>
  <c r="AA199" i="8" s="1"/>
  <c r="Z192" i="8"/>
  <c r="AA192" i="8" s="1"/>
  <c r="Z178" i="8"/>
  <c r="AA178" i="8" s="1"/>
  <c r="Z171" i="8"/>
  <c r="AA171" i="8" s="1"/>
  <c r="Z164" i="8"/>
  <c r="AA164" i="8" s="1"/>
  <c r="Z157" i="8"/>
  <c r="AA157" i="8" s="1"/>
  <c r="Z150" i="8"/>
  <c r="AA150" i="8" s="1"/>
  <c r="Z107" i="8"/>
  <c r="AA107" i="8" s="1"/>
  <c r="Z101" i="8"/>
  <c r="AA101" i="8" s="1"/>
  <c r="Z82" i="8"/>
  <c r="AA82" i="8" s="1"/>
  <c r="Z75" i="8"/>
  <c r="AA75" i="8" s="1"/>
  <c r="Z68" i="8"/>
  <c r="AA68" i="8" s="1"/>
  <c r="Z54" i="8"/>
  <c r="AA54" i="8" s="1"/>
  <c r="Z47" i="8"/>
  <c r="AA47" i="8" s="1"/>
  <c r="Z40" i="8"/>
  <c r="AA40" i="8" s="1"/>
  <c r="Z25" i="8"/>
  <c r="AA25" i="8" s="1"/>
  <c r="Z18" i="8"/>
  <c r="AA18" i="8" s="1"/>
  <c r="BD312" i="8"/>
  <c r="BE312" i="8" s="1"/>
  <c r="BD283" i="8"/>
  <c r="BE283" i="8" s="1"/>
  <c r="BD256" i="8"/>
  <c r="BE256" i="8" s="1"/>
  <c r="BD184" i="8"/>
  <c r="BE184" i="8" s="1"/>
  <c r="BD176" i="8"/>
  <c r="BE176" i="8" s="1"/>
  <c r="BD160" i="8"/>
  <c r="BE160" i="8" s="1"/>
  <c r="BD96" i="8"/>
  <c r="BE96" i="8" s="1"/>
  <c r="BD88" i="8"/>
  <c r="BE88" i="8" s="1"/>
  <c r="BD31" i="8"/>
  <c r="BE31" i="8" s="1"/>
  <c r="AT308" i="8"/>
  <c r="AU308" i="8" s="1"/>
  <c r="AT300" i="8"/>
  <c r="AU300" i="8" s="1"/>
  <c r="AT284" i="8"/>
  <c r="AU284" i="8" s="1"/>
  <c r="AT276" i="8"/>
  <c r="AU276" i="8" s="1"/>
  <c r="AT268" i="8"/>
  <c r="AU268" i="8" s="1"/>
  <c r="AT228" i="8"/>
  <c r="AU228" i="8" s="1"/>
  <c r="AT194" i="8"/>
  <c r="AU194" i="8" s="1"/>
  <c r="AT165" i="8"/>
  <c r="AU165" i="8" s="1"/>
  <c r="AT147" i="8"/>
  <c r="AU147" i="8" s="1"/>
  <c r="AT129" i="8"/>
  <c r="AU129" i="8" s="1"/>
  <c r="AT120" i="8"/>
  <c r="AU120" i="8" s="1"/>
  <c r="AT112" i="8"/>
  <c r="AU112" i="8" s="1"/>
  <c r="AT104" i="8"/>
  <c r="AU104" i="8" s="1"/>
  <c r="AT95" i="8"/>
  <c r="AU95" i="8" s="1"/>
  <c r="AT85" i="8"/>
  <c r="AU85" i="8" s="1"/>
  <c r="AT61" i="8"/>
  <c r="AU61" i="8" s="1"/>
  <c r="AT36" i="8"/>
  <c r="AU36" i="8" s="1"/>
  <c r="AJ301" i="8"/>
  <c r="AK301" i="8" s="1"/>
  <c r="AJ292" i="8"/>
  <c r="AK292" i="8" s="1"/>
  <c r="AJ208" i="8"/>
  <c r="AK208" i="8" s="1"/>
  <c r="AJ192" i="8"/>
  <c r="AK192" i="8" s="1"/>
  <c r="AJ184" i="8"/>
  <c r="AK184" i="8" s="1"/>
  <c r="AJ168" i="8"/>
  <c r="AK168" i="8" s="1"/>
  <c r="AJ160" i="8"/>
  <c r="AK160" i="8" s="1"/>
  <c r="AJ152" i="8"/>
  <c r="AK152" i="8" s="1"/>
  <c r="AJ128" i="8"/>
  <c r="AK128" i="8" s="1"/>
  <c r="AJ112" i="8"/>
  <c r="AK112" i="8" s="1"/>
  <c r="AJ72" i="8"/>
  <c r="AK72" i="8" s="1"/>
  <c r="AJ45" i="8"/>
  <c r="AK45" i="8" s="1"/>
  <c r="AJ37" i="8"/>
  <c r="AK37" i="8" s="1"/>
  <c r="Z313" i="8"/>
  <c r="AA313" i="8" s="1"/>
  <c r="Z298" i="8"/>
  <c r="AA298" i="8" s="1"/>
  <c r="Z276" i="8"/>
  <c r="AA276" i="8" s="1"/>
  <c r="Z261" i="8"/>
  <c r="AA261" i="8" s="1"/>
  <c r="Z246" i="8"/>
  <c r="AA246" i="8" s="1"/>
  <c r="Z239" i="8"/>
  <c r="AA239" i="8" s="1"/>
  <c r="Z185" i="8"/>
  <c r="AA185" i="8" s="1"/>
  <c r="Z143" i="8"/>
  <c r="AA143" i="8" s="1"/>
  <c r="Z136" i="8"/>
  <c r="AA136" i="8" s="1"/>
  <c r="Z114" i="8"/>
  <c r="AA114" i="8" s="1"/>
  <c r="Z94" i="8"/>
  <c r="AA94" i="8" s="1"/>
  <c r="Z60" i="8"/>
  <c r="AA60" i="8" s="1"/>
  <c r="Z32" i="8"/>
  <c r="AA32" i="8" s="1"/>
  <c r="BD309" i="8"/>
  <c r="BE309" i="8" s="1"/>
  <c r="BD262" i="8"/>
  <c r="BE262" i="8" s="1"/>
  <c r="BD215" i="8"/>
  <c r="BE215" i="8" s="1"/>
  <c r="BD198" i="8"/>
  <c r="BE198" i="8" s="1"/>
  <c r="BD131" i="8"/>
  <c r="BE131" i="8" s="1"/>
  <c r="BD122" i="8"/>
  <c r="BE122" i="8" s="1"/>
  <c r="BD113" i="8"/>
  <c r="BE113" i="8" s="1"/>
  <c r="BD103" i="8"/>
  <c r="BE103" i="8" s="1"/>
  <c r="AT314" i="8"/>
  <c r="AU314" i="8" s="1"/>
  <c r="AT298" i="8"/>
  <c r="AU298" i="8" s="1"/>
  <c r="AT290" i="8"/>
  <c r="AU290" i="8" s="1"/>
  <c r="AT282" i="8"/>
  <c r="AU282" i="8" s="1"/>
  <c r="AT241" i="8"/>
  <c r="AU241" i="8" s="1"/>
  <c r="AT217" i="8"/>
  <c r="AU217" i="8" s="1"/>
  <c r="AT201" i="8"/>
  <c r="AU201" i="8" s="1"/>
  <c r="AT172" i="8"/>
  <c r="AU172" i="8" s="1"/>
  <c r="AT126" i="8"/>
  <c r="AU126" i="8" s="1"/>
  <c r="AT118" i="8"/>
  <c r="AU118" i="8" s="1"/>
  <c r="AT102" i="8"/>
  <c r="AU102" i="8" s="1"/>
  <c r="AT92" i="8"/>
  <c r="AU92" i="8" s="1"/>
  <c r="AT75" i="8"/>
  <c r="AU75" i="8" s="1"/>
  <c r="AT58" i="8"/>
  <c r="AU58" i="8" s="1"/>
  <c r="AT49" i="8"/>
  <c r="AU49" i="8" s="1"/>
  <c r="AJ308" i="8"/>
  <c r="AK308" i="8" s="1"/>
  <c r="AJ299" i="8"/>
  <c r="AK299" i="8" s="1"/>
  <c r="AJ289" i="8"/>
  <c r="AK289" i="8" s="1"/>
  <c r="AJ280" i="8"/>
  <c r="AK280" i="8" s="1"/>
  <c r="AJ243" i="8"/>
  <c r="AK243" i="8" s="1"/>
  <c r="AJ224" i="8"/>
  <c r="AK224" i="8" s="1"/>
  <c r="AJ198" i="8"/>
  <c r="AK198" i="8" s="1"/>
  <c r="AJ182" i="8"/>
  <c r="AK182" i="8" s="1"/>
  <c r="AJ174" i="8"/>
  <c r="AK174" i="8" s="1"/>
  <c r="AJ166" i="8"/>
  <c r="AK166" i="8" s="1"/>
  <c r="AJ109" i="8"/>
  <c r="AK109" i="8" s="1"/>
  <c r="AJ101" i="8"/>
  <c r="AK101" i="8" s="1"/>
  <c r="AJ85" i="8"/>
  <c r="AK85" i="8" s="1"/>
  <c r="AJ77" i="8"/>
  <c r="AK77" i="8" s="1"/>
  <c r="AJ59" i="8"/>
  <c r="AK59" i="8" s="1"/>
  <c r="AJ51" i="8"/>
  <c r="AK51" i="8" s="1"/>
  <c r="AJ43" i="8"/>
  <c r="AK43" i="8" s="1"/>
  <c r="Z303" i="8"/>
  <c r="AA303" i="8" s="1"/>
  <c r="Z296" i="8"/>
  <c r="AA296" i="8" s="1"/>
  <c r="Z281" i="8"/>
  <c r="AA281" i="8" s="1"/>
  <c r="Z259" i="8"/>
  <c r="AA259" i="8" s="1"/>
  <c r="Z230" i="8"/>
  <c r="AA230" i="8" s="1"/>
  <c r="Z175" i="8"/>
  <c r="AA175" i="8" s="1"/>
  <c r="Z134" i="8"/>
  <c r="AA134" i="8" s="1"/>
  <c r="Z127" i="8"/>
  <c r="AA127" i="8" s="1"/>
  <c r="Z112" i="8"/>
  <c r="AA112" i="8" s="1"/>
  <c r="Z92" i="8"/>
  <c r="AA92" i="8" s="1"/>
  <c r="Z73" i="8"/>
  <c r="AA73" i="8" s="1"/>
  <c r="Z45" i="8"/>
  <c r="AA45" i="8" s="1"/>
  <c r="Z30" i="8"/>
  <c r="AA30" i="8" s="1"/>
  <c r="BD282" i="8"/>
  <c r="BE282" i="8" s="1"/>
  <c r="BD252" i="8"/>
  <c r="BE252" i="8" s="1"/>
  <c r="BD210" i="8"/>
  <c r="BE210" i="8" s="1"/>
  <c r="BD173" i="8"/>
  <c r="BE173" i="8" s="1"/>
  <c r="BD164" i="8"/>
  <c r="BE164" i="8" s="1"/>
  <c r="BD104" i="8"/>
  <c r="BE104" i="8" s="1"/>
  <c r="BD65" i="8"/>
  <c r="BE65" i="8" s="1"/>
  <c r="AT258" i="8"/>
  <c r="AU258" i="8" s="1"/>
  <c r="AT249" i="8"/>
  <c r="AU249" i="8" s="1"/>
  <c r="AT137" i="8"/>
  <c r="AU137" i="8" s="1"/>
  <c r="AT76" i="8"/>
  <c r="AU76" i="8" s="1"/>
  <c r="AT56" i="8"/>
  <c r="AU56" i="8" s="1"/>
  <c r="AJ310" i="8"/>
  <c r="AK310" i="8" s="1"/>
  <c r="AJ278" i="8"/>
  <c r="AK278" i="8" s="1"/>
  <c r="AJ268" i="8"/>
  <c r="AK268" i="8" s="1"/>
  <c r="AJ238" i="8"/>
  <c r="AK238" i="8" s="1"/>
  <c r="AJ188" i="8"/>
  <c r="AK188" i="8" s="1"/>
  <c r="AJ149" i="8"/>
  <c r="AK149" i="8" s="1"/>
  <c r="AJ140" i="8"/>
  <c r="AK140" i="8" s="1"/>
  <c r="AJ132" i="8"/>
  <c r="AK132" i="8" s="1"/>
  <c r="AJ113" i="8"/>
  <c r="AK113" i="8" s="1"/>
  <c r="AJ102" i="8"/>
  <c r="AK102" i="8" s="1"/>
  <c r="AJ44" i="8"/>
  <c r="AK44" i="8" s="1"/>
  <c r="AJ34" i="8"/>
  <c r="AK34" i="8" s="1"/>
  <c r="AJ24" i="8"/>
  <c r="AK24" i="8" s="1"/>
  <c r="Z297" i="8"/>
  <c r="AA297" i="8" s="1"/>
  <c r="Z263" i="8"/>
  <c r="AA263" i="8" s="1"/>
  <c r="Z253" i="8"/>
  <c r="AA253" i="8" s="1"/>
  <c r="Z179" i="8"/>
  <c r="AA179" i="8" s="1"/>
  <c r="Z170" i="8"/>
  <c r="AA170" i="8" s="1"/>
  <c r="Z162" i="8"/>
  <c r="AA162" i="8" s="1"/>
  <c r="Z147" i="8"/>
  <c r="AA147" i="8" s="1"/>
  <c r="Z139" i="8"/>
  <c r="AA139" i="8" s="1"/>
  <c r="Z123" i="8"/>
  <c r="AA123" i="8" s="1"/>
  <c r="Z99" i="8"/>
  <c r="AA99" i="8" s="1"/>
  <c r="Z78" i="8"/>
  <c r="AA78" i="8" s="1"/>
  <c r="Z61" i="8"/>
  <c r="AA61" i="8" s="1"/>
  <c r="Z46" i="8"/>
  <c r="AA46" i="8" s="1"/>
  <c r="Z38" i="8"/>
  <c r="AA38" i="8" s="1"/>
  <c r="BD272" i="8"/>
  <c r="BE272" i="8" s="1"/>
  <c r="BD200" i="8"/>
  <c r="BE200" i="8" s="1"/>
  <c r="BD191" i="8"/>
  <c r="BE191" i="8" s="1"/>
  <c r="BD142" i="8"/>
  <c r="BE142" i="8" s="1"/>
  <c r="BD134" i="8"/>
  <c r="BE134" i="8" s="1"/>
  <c r="BD93" i="8"/>
  <c r="BE93" i="8" s="1"/>
  <c r="BD33" i="8"/>
  <c r="BE33" i="8" s="1"/>
  <c r="AT315" i="8"/>
  <c r="AU315" i="8" s="1"/>
  <c r="AT305" i="8"/>
  <c r="AU305" i="8" s="1"/>
  <c r="AT296" i="8"/>
  <c r="AU296" i="8" s="1"/>
  <c r="AT266" i="8"/>
  <c r="AU266" i="8" s="1"/>
  <c r="AT210" i="8"/>
  <c r="AU210" i="8" s="1"/>
  <c r="AT180" i="8"/>
  <c r="AU180" i="8" s="1"/>
  <c r="AT158" i="8"/>
  <c r="AU158" i="8" s="1"/>
  <c r="AT116" i="8"/>
  <c r="AU116" i="8" s="1"/>
  <c r="AT96" i="8"/>
  <c r="AU96" i="8" s="1"/>
  <c r="AT37" i="8"/>
  <c r="AU37" i="8" s="1"/>
  <c r="AT19" i="8"/>
  <c r="AU19" i="8" s="1"/>
  <c r="AJ287" i="8"/>
  <c r="AK287" i="8" s="1"/>
  <c r="AJ216" i="8"/>
  <c r="AK216" i="8" s="1"/>
  <c r="AJ197" i="8"/>
  <c r="AK197" i="8" s="1"/>
  <c r="AJ178" i="8"/>
  <c r="AK178" i="8" s="1"/>
  <c r="AJ121" i="8"/>
  <c r="AK121" i="8" s="1"/>
  <c r="AJ73" i="8"/>
  <c r="AK73" i="8" s="1"/>
  <c r="Z287" i="8"/>
  <c r="AA287" i="8" s="1"/>
  <c r="Z279" i="8"/>
  <c r="AA279" i="8" s="1"/>
  <c r="Z227" i="8"/>
  <c r="AA227" i="8" s="1"/>
  <c r="Z211" i="8"/>
  <c r="AA211" i="8" s="1"/>
  <c r="Z203" i="8"/>
  <c r="AA203" i="8" s="1"/>
  <c r="Z195" i="8"/>
  <c r="AA195" i="8" s="1"/>
  <c r="Z154" i="8"/>
  <c r="AA154" i="8" s="1"/>
  <c r="Z105" i="8"/>
  <c r="AA105" i="8" s="1"/>
  <c r="Z91" i="8"/>
  <c r="AA91" i="8" s="1"/>
  <c r="Z85" i="8"/>
  <c r="AA85" i="8" s="1"/>
  <c r="Z69" i="8"/>
  <c r="AA69" i="8" s="1"/>
  <c r="Z53" i="8"/>
  <c r="AA53" i="8" s="1"/>
  <c r="Z28" i="8"/>
  <c r="AA28" i="8" s="1"/>
  <c r="Z20" i="8"/>
  <c r="AA20" i="8" s="1"/>
  <c r="BD290" i="8"/>
  <c r="BE290" i="8" s="1"/>
  <c r="BD261" i="8"/>
  <c r="BE261" i="8" s="1"/>
  <c r="BD181" i="8"/>
  <c r="BE181" i="8" s="1"/>
  <c r="BD163" i="8"/>
  <c r="BE163" i="8" s="1"/>
  <c r="BD114" i="8"/>
  <c r="BE114" i="8" s="1"/>
  <c r="BD83" i="8"/>
  <c r="BE83" i="8" s="1"/>
  <c r="AT285" i="8"/>
  <c r="AU285" i="8" s="1"/>
  <c r="AT275" i="8"/>
  <c r="AU275" i="8" s="1"/>
  <c r="AT248" i="8"/>
  <c r="AU248" i="8" s="1"/>
  <c r="AT229" i="8"/>
  <c r="AU229" i="8" s="1"/>
  <c r="AT219" i="8"/>
  <c r="AU219" i="8" s="1"/>
  <c r="AT136" i="8"/>
  <c r="AU136" i="8" s="1"/>
  <c r="AT83" i="8"/>
  <c r="AU83" i="8" s="1"/>
  <c r="AT27" i="8"/>
  <c r="AU27" i="8" s="1"/>
  <c r="AJ257" i="8"/>
  <c r="AK257" i="8" s="1"/>
  <c r="AJ247" i="8"/>
  <c r="AK247" i="8" s="1"/>
  <c r="AJ167" i="8"/>
  <c r="AK167" i="8" s="1"/>
  <c r="AJ157" i="8"/>
  <c r="AK157" i="8" s="1"/>
  <c r="AJ148" i="8"/>
  <c r="AK148" i="8" s="1"/>
  <c r="AJ139" i="8"/>
  <c r="AK139" i="8" s="1"/>
  <c r="AJ92" i="8"/>
  <c r="AK92" i="8" s="1"/>
  <c r="AJ52" i="8"/>
  <c r="AK52" i="8" s="1"/>
  <c r="Z314" i="8"/>
  <c r="AA314" i="8" s="1"/>
  <c r="Z305" i="8"/>
  <c r="AA305" i="8" s="1"/>
  <c r="Z270" i="8"/>
  <c r="AA270" i="8" s="1"/>
  <c r="Z252" i="8"/>
  <c r="AA252" i="8" s="1"/>
  <c r="Z243" i="8"/>
  <c r="AA243" i="8" s="1"/>
  <c r="Z218" i="8"/>
  <c r="AA218" i="8" s="1"/>
  <c r="Z169" i="8"/>
  <c r="AA169" i="8" s="1"/>
  <c r="Z161" i="8"/>
  <c r="AA161" i="8" s="1"/>
  <c r="Z146" i="8"/>
  <c r="AA146" i="8" s="1"/>
  <c r="Z138" i="8"/>
  <c r="AA138" i="8" s="1"/>
  <c r="Z130" i="8"/>
  <c r="AA130" i="8" s="1"/>
  <c r="Z98" i="8"/>
  <c r="AA98" i="8" s="1"/>
  <c r="Z77" i="8"/>
  <c r="AA77" i="8" s="1"/>
  <c r="Z37" i="8"/>
  <c r="AA37" i="8" s="1"/>
  <c r="BD300" i="8"/>
  <c r="BE300" i="8" s="1"/>
  <c r="BD280" i="8"/>
  <c r="BE280" i="8" s="1"/>
  <c r="BD208" i="8"/>
  <c r="BE208" i="8" s="1"/>
  <c r="BD171" i="8"/>
  <c r="BE171" i="8" s="1"/>
  <c r="BD133" i="8"/>
  <c r="BE133" i="8" s="1"/>
  <c r="BD123" i="8"/>
  <c r="BE123" i="8" s="1"/>
  <c r="BD92" i="8"/>
  <c r="BE92" i="8" s="1"/>
  <c r="BD52" i="8"/>
  <c r="BE52" i="8" s="1"/>
  <c r="BD41" i="8"/>
  <c r="BE41" i="8" s="1"/>
  <c r="AT304" i="8"/>
  <c r="AU304" i="8" s="1"/>
  <c r="AT265" i="8"/>
  <c r="AU265" i="8" s="1"/>
  <c r="AT256" i="8"/>
  <c r="AU256" i="8" s="1"/>
  <c r="AT237" i="8"/>
  <c r="AU237" i="8" s="1"/>
  <c r="AT200" i="8"/>
  <c r="AU200" i="8" s="1"/>
  <c r="AT189" i="8"/>
  <c r="AU189" i="8" s="1"/>
  <c r="AT179" i="8"/>
  <c r="AU179" i="8" s="1"/>
  <c r="AT124" i="8"/>
  <c r="AU124" i="8" s="1"/>
  <c r="AT106" i="8"/>
  <c r="AU106" i="8" s="1"/>
  <c r="AT74" i="8"/>
  <c r="AU74" i="8" s="1"/>
  <c r="AT65" i="8"/>
  <c r="AU65" i="8" s="1"/>
  <c r="AT54" i="8"/>
  <c r="AU54" i="8" s="1"/>
  <c r="AJ266" i="8"/>
  <c r="AK266" i="8" s="1"/>
  <c r="AJ236" i="8"/>
  <c r="AK236" i="8" s="1"/>
  <c r="AJ215" i="8"/>
  <c r="AK215" i="8" s="1"/>
  <c r="AJ205" i="8"/>
  <c r="AK205" i="8" s="1"/>
  <c r="AJ196" i="8"/>
  <c r="AK196" i="8" s="1"/>
  <c r="AJ100" i="8"/>
  <c r="AK100" i="8" s="1"/>
  <c r="AJ81" i="8"/>
  <c r="AK81" i="8" s="1"/>
  <c r="AJ61" i="8"/>
  <c r="AK61" i="8" s="1"/>
  <c r="AJ32" i="8"/>
  <c r="AK32" i="8" s="1"/>
  <c r="AJ22" i="8"/>
  <c r="AK22" i="8" s="1"/>
  <c r="Z286" i="8"/>
  <c r="AA286" i="8" s="1"/>
  <c r="Z210" i="8"/>
  <c r="AA210" i="8" s="1"/>
  <c r="Z202" i="8"/>
  <c r="AA202" i="8" s="1"/>
  <c r="Z186" i="8"/>
  <c r="AA186" i="8" s="1"/>
  <c r="Z177" i="8"/>
  <c r="AA177" i="8" s="1"/>
  <c r="Z153" i="8"/>
  <c r="AA153" i="8" s="1"/>
  <c r="Z121" i="8"/>
  <c r="AA121" i="8" s="1"/>
  <c r="Z113" i="8"/>
  <c r="AA113" i="8" s="1"/>
  <c r="Z104" i="8"/>
  <c r="AA104" i="8" s="1"/>
  <c r="Z84" i="8"/>
  <c r="AA84" i="8" s="1"/>
  <c r="Z52" i="8"/>
  <c r="AA52" i="8" s="1"/>
  <c r="Z27" i="8"/>
  <c r="AA27" i="8" s="1"/>
  <c r="BD238" i="8"/>
  <c r="BE238" i="8" s="1"/>
  <c r="BD229" i="8"/>
  <c r="BE229" i="8" s="1"/>
  <c r="BD180" i="8"/>
  <c r="BE180" i="8" s="1"/>
  <c r="BD140" i="8"/>
  <c r="BE140" i="8" s="1"/>
  <c r="BD72" i="8"/>
  <c r="BE72" i="8" s="1"/>
  <c r="BD62" i="8"/>
  <c r="BE62" i="8" s="1"/>
  <c r="AT313" i="8"/>
  <c r="AU313" i="8" s="1"/>
  <c r="AT294" i="8"/>
  <c r="AU294" i="8" s="1"/>
  <c r="AT208" i="8"/>
  <c r="AU208" i="8" s="1"/>
  <c r="AT145" i="8"/>
  <c r="AU145" i="8" s="1"/>
  <c r="AT82" i="8"/>
  <c r="AU82" i="8" s="1"/>
  <c r="AT26" i="8"/>
  <c r="AU26" i="8" s="1"/>
  <c r="AJ307" i="8"/>
  <c r="AK307" i="8" s="1"/>
  <c r="AJ296" i="8"/>
  <c r="AK296" i="8" s="1"/>
  <c r="AJ285" i="8"/>
  <c r="AK285" i="8" s="1"/>
  <c r="AJ275" i="8"/>
  <c r="AK275" i="8" s="1"/>
  <c r="AJ185" i="8"/>
  <c r="AK185" i="8" s="1"/>
  <c r="AJ129" i="8"/>
  <c r="AK129" i="8" s="1"/>
  <c r="AJ119" i="8"/>
  <c r="AK119" i="8" s="1"/>
  <c r="AJ91" i="8"/>
  <c r="AK91" i="8" s="1"/>
  <c r="AJ41" i="8"/>
  <c r="AK41" i="8" s="1"/>
  <c r="Z294" i="8"/>
  <c r="AA294" i="8" s="1"/>
  <c r="Z277" i="8"/>
  <c r="AA277" i="8" s="1"/>
  <c r="Z260" i="8"/>
  <c r="AA260" i="8" s="1"/>
  <c r="Z251" i="8"/>
  <c r="AA251" i="8" s="1"/>
  <c r="Z242" i="8"/>
  <c r="AA242" i="8" s="1"/>
  <c r="Z233" i="8"/>
  <c r="AA233" i="8" s="1"/>
  <c r="Z225" i="8"/>
  <c r="AA225" i="8" s="1"/>
  <c r="Z217" i="8"/>
  <c r="AA217" i="8" s="1"/>
  <c r="Z193" i="8"/>
  <c r="AA193" i="8" s="1"/>
  <c r="Z168" i="8"/>
  <c r="AA168" i="8" s="1"/>
  <c r="Z160" i="8"/>
  <c r="AA160" i="8" s="1"/>
  <c r="Z145" i="8"/>
  <c r="AA145" i="8" s="1"/>
  <c r="Z137" i="8"/>
  <c r="AA137" i="8" s="1"/>
  <c r="Z97" i="8"/>
  <c r="AA97" i="8" s="1"/>
  <c r="Z90" i="8"/>
  <c r="AA90" i="8" s="1"/>
  <c r="Z76" i="8"/>
  <c r="AA76" i="8" s="1"/>
  <c r="Z67" i="8"/>
  <c r="AA67" i="8" s="1"/>
  <c r="Z59" i="8"/>
  <c r="AA59" i="8" s="1"/>
  <c r="Z44" i="8"/>
  <c r="AA44" i="8" s="1"/>
  <c r="Z19" i="8"/>
  <c r="AA19" i="8" s="1"/>
  <c r="BD289" i="8"/>
  <c r="BE289" i="8" s="1"/>
  <c r="BD269" i="8"/>
  <c r="BE269" i="8" s="1"/>
  <c r="BD248" i="8"/>
  <c r="BE248" i="8" s="1"/>
  <c r="BD207" i="8"/>
  <c r="BE207" i="8" s="1"/>
  <c r="BD197" i="8"/>
  <c r="BE197" i="8" s="1"/>
  <c r="BD161" i="8"/>
  <c r="BE161" i="8" s="1"/>
  <c r="BD100" i="8"/>
  <c r="BE100" i="8" s="1"/>
  <c r="BD81" i="8"/>
  <c r="BE81" i="8" s="1"/>
  <c r="BD30" i="8"/>
  <c r="BE30" i="8" s="1"/>
  <c r="AT283" i="8"/>
  <c r="AU283" i="8" s="1"/>
  <c r="AT273" i="8"/>
  <c r="AU273" i="8" s="1"/>
  <c r="AT264" i="8"/>
  <c r="AU264" i="8" s="1"/>
  <c r="AT255" i="8"/>
  <c r="AU255" i="8" s="1"/>
  <c r="AT199" i="8"/>
  <c r="AU199" i="8" s="1"/>
  <c r="AT113" i="8"/>
  <c r="AU113" i="8" s="1"/>
  <c r="AT43" i="8"/>
  <c r="AU43" i="8" s="1"/>
  <c r="AT34" i="8"/>
  <c r="AU34" i="8" s="1"/>
  <c r="AT17" i="8"/>
  <c r="AU17" i="8" s="1"/>
  <c r="AJ245" i="8"/>
  <c r="AK245" i="8" s="1"/>
  <c r="AJ204" i="8"/>
  <c r="AK204" i="8" s="1"/>
  <c r="AJ175" i="8"/>
  <c r="AK175" i="8" s="1"/>
  <c r="AJ155" i="8"/>
  <c r="AK155" i="8" s="1"/>
  <c r="AJ137" i="8"/>
  <c r="AK137" i="8" s="1"/>
  <c r="AJ99" i="8"/>
  <c r="AK99" i="8" s="1"/>
  <c r="Z312" i="8"/>
  <c r="AA312" i="8" s="1"/>
  <c r="Z268" i="8"/>
  <c r="AA268" i="8" s="1"/>
  <c r="Z209" i="8"/>
  <c r="AA209" i="8" s="1"/>
  <c r="Z152" i="8"/>
  <c r="AA152" i="8" s="1"/>
  <c r="Z120" i="8"/>
  <c r="AA120" i="8" s="1"/>
  <c r="Z83" i="8"/>
  <c r="AA83" i="8" s="1"/>
  <c r="Z51" i="8"/>
  <c r="AA51" i="8" s="1"/>
  <c r="Z35" i="8"/>
  <c r="AA35" i="8" s="1"/>
  <c r="Z26" i="8"/>
  <c r="AA26" i="8" s="1"/>
  <c r="BD297" i="8"/>
  <c r="BE297" i="8" s="1"/>
  <c r="BD196" i="8"/>
  <c r="BE196" i="8" s="1"/>
  <c r="BD130" i="8"/>
  <c r="BE130" i="8" s="1"/>
  <c r="BD120" i="8"/>
  <c r="BE120" i="8" s="1"/>
  <c r="BD89" i="8"/>
  <c r="BE89" i="8" s="1"/>
  <c r="BD38" i="8"/>
  <c r="BE38" i="8" s="1"/>
  <c r="AT301" i="8"/>
  <c r="AU301" i="8" s="1"/>
  <c r="AT186" i="8"/>
  <c r="AU186" i="8" s="1"/>
  <c r="AT164" i="8"/>
  <c r="AU164" i="8" s="1"/>
  <c r="AT103" i="8"/>
  <c r="AU103" i="8" s="1"/>
  <c r="AT71" i="8"/>
  <c r="AU71" i="8" s="1"/>
  <c r="AT51" i="8"/>
  <c r="AU51" i="8" s="1"/>
  <c r="AT42" i="8"/>
  <c r="AU42" i="8" s="1"/>
  <c r="AT33" i="8"/>
  <c r="AU33" i="8" s="1"/>
  <c r="AT24" i="8"/>
  <c r="AU24" i="8" s="1"/>
  <c r="AJ273" i="8"/>
  <c r="AK273" i="8" s="1"/>
  <c r="AJ233" i="8"/>
  <c r="AK233" i="8" s="1"/>
  <c r="AJ222" i="8"/>
  <c r="AK222" i="8" s="1"/>
  <c r="AJ212" i="8"/>
  <c r="AK212" i="8" s="1"/>
  <c r="AJ183" i="8"/>
  <c r="AK183" i="8" s="1"/>
  <c r="AJ127" i="8"/>
  <c r="AK127" i="8" s="1"/>
  <c r="AJ107" i="8"/>
  <c r="AK107" i="8" s="1"/>
  <c r="AJ68" i="8"/>
  <c r="AK68" i="8" s="1"/>
  <c r="AJ58" i="8"/>
  <c r="AK58" i="8" s="1"/>
  <c r="AJ39" i="8"/>
  <c r="AK39" i="8" s="1"/>
  <c r="Z292" i="8"/>
  <c r="AA292" i="8" s="1"/>
  <c r="Z267" i="8"/>
  <c r="AA267" i="8" s="1"/>
  <c r="Z258" i="8"/>
  <c r="AA258" i="8" s="1"/>
  <c r="Z240" i="8"/>
  <c r="AA240" i="8" s="1"/>
  <c r="Z231" i="8"/>
  <c r="AA231" i="8" s="1"/>
  <c r="Z191" i="8"/>
  <c r="AA191" i="8" s="1"/>
  <c r="Z151" i="8"/>
  <c r="AA151" i="8" s="1"/>
  <c r="Z119" i="8"/>
  <c r="AA119" i="8" s="1"/>
  <c r="Z103" i="8"/>
  <c r="AA103" i="8" s="1"/>
  <c r="Z74" i="8"/>
  <c r="AA74" i="8" s="1"/>
  <c r="Z50" i="8"/>
  <c r="AA50" i="8" s="1"/>
  <c r="Z42" i="8"/>
  <c r="AA42" i="8" s="1"/>
  <c r="Z17" i="8"/>
  <c r="AA17" i="8" s="1"/>
  <c r="Z33" i="8"/>
  <c r="AA33" i="8" s="1"/>
  <c r="BD285" i="8"/>
  <c r="BE285" i="8" s="1"/>
  <c r="BD255" i="8"/>
  <c r="BE255" i="8" s="1"/>
  <c r="BD234" i="8"/>
  <c r="BE234" i="8" s="1"/>
  <c r="BD46" i="8"/>
  <c r="BE46" i="8" s="1"/>
  <c r="AT233" i="8"/>
  <c r="AU233" i="8" s="1"/>
  <c r="AT223" i="8"/>
  <c r="AU223" i="8" s="1"/>
  <c r="AT173" i="8"/>
  <c r="AU173" i="8" s="1"/>
  <c r="AT119" i="8"/>
  <c r="AU119" i="8" s="1"/>
  <c r="AT69" i="8"/>
  <c r="AU69" i="8" s="1"/>
  <c r="AJ231" i="8"/>
  <c r="AK231" i="8" s="1"/>
  <c r="AJ181" i="8"/>
  <c r="AK181" i="8" s="1"/>
  <c r="AJ125" i="8"/>
  <c r="AK125" i="8" s="1"/>
  <c r="AJ105" i="8"/>
  <c r="AK105" i="8" s="1"/>
  <c r="AJ66" i="8"/>
  <c r="AK66" i="8" s="1"/>
  <c r="AJ27" i="8"/>
  <c r="AK27" i="8" s="1"/>
  <c r="Z290" i="8"/>
  <c r="AA290" i="8" s="1"/>
  <c r="Z247" i="8"/>
  <c r="AA247" i="8" s="1"/>
  <c r="Z149" i="8"/>
  <c r="AA149" i="8" s="1"/>
  <c r="Z80" i="8"/>
  <c r="AA80" i="8" s="1"/>
  <c r="Z56" i="8"/>
  <c r="AA56" i="8" s="1"/>
  <c r="BD194" i="8"/>
  <c r="BE194" i="8" s="1"/>
  <c r="BD136" i="8"/>
  <c r="BE136" i="8" s="1"/>
  <c r="BD86" i="8"/>
  <c r="BE86" i="8" s="1"/>
  <c r="AT289" i="8"/>
  <c r="AU289" i="8" s="1"/>
  <c r="AT161" i="8"/>
  <c r="AU161" i="8" s="1"/>
  <c r="AT48" i="8"/>
  <c r="AU48" i="8" s="1"/>
  <c r="AJ240" i="8"/>
  <c r="AK240" i="8" s="1"/>
  <c r="AJ219" i="8"/>
  <c r="AK219" i="8" s="1"/>
  <c r="AJ95" i="8"/>
  <c r="AK95" i="8" s="1"/>
  <c r="AJ75" i="8"/>
  <c r="AK75" i="8" s="1"/>
  <c r="AJ36" i="8"/>
  <c r="AK36" i="8" s="1"/>
  <c r="AJ17" i="8"/>
  <c r="AK17" i="8" s="1"/>
  <c r="Z221" i="8"/>
  <c r="AA221" i="8" s="1"/>
  <c r="Z205" i="8"/>
  <c r="AA205" i="8" s="1"/>
  <c r="Z189" i="8"/>
  <c r="AA189" i="8" s="1"/>
  <c r="Z172" i="8"/>
  <c r="AA172" i="8" s="1"/>
  <c r="Z133" i="8"/>
  <c r="AA133" i="8" s="1"/>
  <c r="BD235" i="8"/>
  <c r="BE235" i="8" s="1"/>
  <c r="BD205" i="8"/>
  <c r="BE205" i="8" s="1"/>
  <c r="BD177" i="8"/>
  <c r="BE177" i="8" s="1"/>
  <c r="BD69" i="8"/>
  <c r="BE69" i="8" s="1"/>
  <c r="BD59" i="8"/>
  <c r="BE59" i="8" s="1"/>
  <c r="BD28" i="8"/>
  <c r="BE28" i="8" s="1"/>
  <c r="BD20" i="8"/>
  <c r="BE20" i="8" s="1"/>
  <c r="AT291" i="8"/>
  <c r="AU291" i="8" s="1"/>
  <c r="AT271" i="8"/>
  <c r="AU271" i="8" s="1"/>
  <c r="AT234" i="8"/>
  <c r="AU234" i="8" s="1"/>
  <c r="AT215" i="8"/>
  <c r="AU215" i="8" s="1"/>
  <c r="AT111" i="8"/>
  <c r="AU111" i="8" s="1"/>
  <c r="AJ293" i="8"/>
  <c r="AK293" i="8" s="1"/>
  <c r="AJ282" i="8"/>
  <c r="AK282" i="8" s="1"/>
  <c r="AJ202" i="8"/>
  <c r="AK202" i="8" s="1"/>
  <c r="AJ173" i="8"/>
  <c r="AK173" i="8" s="1"/>
  <c r="AJ153" i="8"/>
  <c r="AK153" i="8" s="1"/>
  <c r="AJ135" i="8"/>
  <c r="AK135" i="8" s="1"/>
  <c r="AJ97" i="8"/>
  <c r="AK97" i="8" s="1"/>
  <c r="AJ19" i="8"/>
  <c r="AK19" i="8" s="1"/>
  <c r="Z310" i="8"/>
  <c r="AA310" i="8" s="1"/>
  <c r="Z301" i="8"/>
  <c r="AA301" i="8" s="1"/>
  <c r="Z274" i="8"/>
  <c r="AA274" i="8" s="1"/>
  <c r="Z215" i="8"/>
  <c r="AA215" i="8" s="1"/>
  <c r="Z207" i="8"/>
  <c r="AA207" i="8" s="1"/>
  <c r="Z174" i="8"/>
  <c r="AA174" i="8" s="1"/>
  <c r="Z158" i="8"/>
  <c r="AA158" i="8" s="1"/>
  <c r="Z135" i="8"/>
  <c r="AA135" i="8" s="1"/>
  <c r="Z110" i="8"/>
  <c r="AA110" i="8" s="1"/>
  <c r="Z95" i="8"/>
  <c r="AA95" i="8" s="1"/>
  <c r="Z81" i="8"/>
  <c r="AA81" i="8" s="1"/>
  <c r="Z65" i="8"/>
  <c r="AA65" i="8" s="1"/>
  <c r="Z57" i="8"/>
  <c r="AA57" i="8" s="1"/>
  <c r="Z24" i="8"/>
  <c r="AA24" i="8" s="1"/>
  <c r="BD18" i="8"/>
  <c r="BE18" i="8" s="1"/>
  <c r="BD307" i="8"/>
  <c r="BE307" i="8" s="1"/>
  <c r="BD266" i="8"/>
  <c r="BE266" i="8" s="1"/>
  <c r="BD245" i="8"/>
  <c r="BE245" i="8" s="1"/>
  <c r="BD225" i="8"/>
  <c r="BE225" i="8" s="1"/>
  <c r="BD167" i="8"/>
  <c r="BE167" i="8" s="1"/>
  <c r="BD146" i="8"/>
  <c r="BE146" i="8" s="1"/>
  <c r="BD137" i="8"/>
  <c r="BE137" i="8" s="1"/>
  <c r="BD129" i="8"/>
  <c r="BE129" i="8" s="1"/>
  <c r="BD97" i="8"/>
  <c r="BE97" i="8" s="1"/>
  <c r="BD79" i="8"/>
  <c r="BE79" i="8" s="1"/>
  <c r="AT280" i="8"/>
  <c r="AU280" i="8" s="1"/>
  <c r="AT261" i="8"/>
  <c r="AU261" i="8" s="1"/>
  <c r="AT243" i="8"/>
  <c r="AU243" i="8" s="1"/>
  <c r="AT205" i="8"/>
  <c r="AU205" i="8" s="1"/>
  <c r="AT152" i="8"/>
  <c r="AU152" i="8" s="1"/>
  <c r="AT89" i="8"/>
  <c r="AU89" i="8" s="1"/>
  <c r="AT41" i="8"/>
  <c r="AU41" i="8" s="1"/>
  <c r="AT23" i="8"/>
  <c r="AU23" i="8" s="1"/>
  <c r="AJ272" i="8"/>
  <c r="AK272" i="8" s="1"/>
  <c r="AJ252" i="8"/>
  <c r="AK252" i="8" s="1"/>
  <c r="AJ162" i="8"/>
  <c r="AK162" i="8" s="1"/>
  <c r="AJ143" i="8"/>
  <c r="AK143" i="8" s="1"/>
  <c r="AJ116" i="8"/>
  <c r="AK116" i="8" s="1"/>
  <c r="AJ57" i="8"/>
  <c r="AK57" i="8" s="1"/>
  <c r="Z283" i="8"/>
  <c r="AA283" i="8" s="1"/>
  <c r="Z266" i="8"/>
  <c r="AA266" i="8" s="1"/>
  <c r="Z257" i="8"/>
  <c r="AA257" i="8" s="1"/>
  <c r="Z222" i="8"/>
  <c r="AA222" i="8" s="1"/>
  <c r="Z198" i="8"/>
  <c r="AA198" i="8" s="1"/>
  <c r="Z190" i="8"/>
  <c r="AA190" i="8" s="1"/>
  <c r="Z182" i="8"/>
  <c r="AA182" i="8" s="1"/>
  <c r="Z165" i="8"/>
  <c r="AA165" i="8" s="1"/>
  <c r="Z126" i="8"/>
  <c r="AA126" i="8" s="1"/>
  <c r="Z118" i="8"/>
  <c r="AA118" i="8" s="1"/>
  <c r="Z88" i="8"/>
  <c r="AA88" i="8" s="1"/>
  <c r="Z49" i="8"/>
  <c r="AA49" i="8" s="1"/>
  <c r="Z41" i="8"/>
  <c r="AA41" i="8" s="1"/>
  <c r="BD275" i="8"/>
  <c r="BE275" i="8" s="1"/>
  <c r="BD204" i="8"/>
  <c r="BE204" i="8" s="1"/>
  <c r="BD185" i="8"/>
  <c r="BE185" i="8" s="1"/>
  <c r="BD27" i="8"/>
  <c r="BE27" i="8" s="1"/>
  <c r="AT299" i="8"/>
  <c r="AU299" i="8" s="1"/>
  <c r="AT251" i="8"/>
  <c r="AU251" i="8" s="1"/>
  <c r="AT130" i="8"/>
  <c r="AU130" i="8" s="1"/>
  <c r="AT79" i="8"/>
  <c r="AU79" i="8" s="1"/>
  <c r="AT31" i="8"/>
  <c r="AU31" i="8" s="1"/>
  <c r="AJ313" i="8"/>
  <c r="AK313" i="8" s="1"/>
  <c r="AJ261" i="8"/>
  <c r="AK261" i="8" s="1"/>
  <c r="AJ190" i="8"/>
  <c r="AK190" i="8" s="1"/>
  <c r="AJ134" i="8"/>
  <c r="AK134" i="8" s="1"/>
  <c r="AJ86" i="8"/>
  <c r="AK86" i="8" s="1"/>
  <c r="Z309" i="8"/>
  <c r="AA309" i="8" s="1"/>
  <c r="Z273" i="8"/>
  <c r="AA273" i="8" s="1"/>
  <c r="Z238" i="8"/>
  <c r="AA238" i="8" s="1"/>
  <c r="Z141" i="8"/>
  <c r="AA141" i="8" s="1"/>
  <c r="Z72" i="8"/>
  <c r="AA72" i="8" s="1"/>
  <c r="Z64" i="8"/>
  <c r="AA64" i="8" s="1"/>
  <c r="Z23" i="8"/>
  <c r="AA23" i="8" s="1"/>
  <c r="BD212" i="8"/>
  <c r="BE212" i="8" s="1"/>
  <c r="BD166" i="8"/>
  <c r="BE166" i="8" s="1"/>
  <c r="AT269" i="8"/>
  <c r="AU269" i="8" s="1"/>
  <c r="AT213" i="8"/>
  <c r="AU213" i="8" s="1"/>
  <c r="AT151" i="8"/>
  <c r="AU151" i="8" s="1"/>
  <c r="AT109" i="8"/>
  <c r="AU109" i="8" s="1"/>
  <c r="AT40" i="8"/>
  <c r="AU40" i="8" s="1"/>
  <c r="AJ251" i="8"/>
  <c r="AK251" i="8" s="1"/>
  <c r="AJ209" i="8"/>
  <c r="AK209" i="8" s="1"/>
  <c r="AJ115" i="8"/>
  <c r="AK115" i="8" s="1"/>
  <c r="AJ46" i="8"/>
  <c r="AK46" i="8" s="1"/>
  <c r="Z299" i="8"/>
  <c r="AA299" i="8" s="1"/>
  <c r="Z265" i="8"/>
  <c r="AA265" i="8" s="1"/>
  <c r="Z213" i="8"/>
  <c r="AA213" i="8" s="1"/>
  <c r="Z197" i="8"/>
  <c r="AA197" i="8" s="1"/>
  <c r="Z181" i="8"/>
  <c r="AA181" i="8" s="1"/>
  <c r="Z156" i="8"/>
  <c r="AA156" i="8" s="1"/>
  <c r="Z125" i="8"/>
  <c r="AA125" i="8" s="1"/>
  <c r="BD183" i="8"/>
  <c r="BE183" i="8" s="1"/>
  <c r="AT47" i="8"/>
  <c r="AU47" i="8" s="1"/>
  <c r="AJ180" i="8"/>
  <c r="AK180" i="8" s="1"/>
  <c r="Z184" i="8"/>
  <c r="AA184" i="8" s="1"/>
  <c r="Z148" i="8"/>
  <c r="AA148" i="8" s="1"/>
  <c r="Z93" i="8"/>
  <c r="AA93" i="8" s="1"/>
  <c r="Z48" i="8"/>
  <c r="AA48" i="8" s="1"/>
  <c r="BD95" i="8"/>
  <c r="BE95" i="8" s="1"/>
  <c r="BD44" i="8"/>
  <c r="BE44" i="8" s="1"/>
  <c r="AT297" i="8"/>
  <c r="AU297" i="8" s="1"/>
  <c r="AT245" i="8"/>
  <c r="AU245" i="8" s="1"/>
  <c r="AT21" i="8"/>
  <c r="AU21" i="8" s="1"/>
  <c r="Z302" i="8"/>
  <c r="AA302" i="8" s="1"/>
  <c r="Z289" i="8"/>
  <c r="AA289" i="8" s="1"/>
  <c r="Z159" i="8"/>
  <c r="AA159" i="8" s="1"/>
  <c r="Z71" i="8"/>
  <c r="AA71" i="8" s="1"/>
  <c r="BD278" i="8"/>
  <c r="BE278" i="8" s="1"/>
  <c r="BD169" i="8"/>
  <c r="BE169" i="8" s="1"/>
  <c r="BD144" i="8"/>
  <c r="BE144" i="8" s="1"/>
  <c r="BD21" i="8"/>
  <c r="BE21" i="8" s="1"/>
  <c r="AT221" i="8"/>
  <c r="AU221" i="8" s="1"/>
  <c r="AT133" i="8"/>
  <c r="AU133" i="8" s="1"/>
  <c r="AT108" i="8"/>
  <c r="AU108" i="8" s="1"/>
  <c r="AJ64" i="8"/>
  <c r="AK64" i="8" s="1"/>
  <c r="Z58" i="8"/>
  <c r="AA58" i="8" s="1"/>
  <c r="Z21" i="8"/>
  <c r="AA21" i="8" s="1"/>
  <c r="Z111" i="8"/>
  <c r="AA111" i="8" s="1"/>
  <c r="BD154" i="8"/>
  <c r="BE154" i="8" s="1"/>
  <c r="AT231" i="8"/>
  <c r="AU231" i="8" s="1"/>
  <c r="AT144" i="8"/>
  <c r="AU144" i="8" s="1"/>
  <c r="AJ306" i="8"/>
  <c r="AK306" i="8" s="1"/>
  <c r="AT240" i="8"/>
  <c r="AU240" i="8" s="1"/>
  <c r="AJ84" i="8"/>
  <c r="AK84" i="8" s="1"/>
  <c r="Z66" i="8"/>
  <c r="AA66" i="8" s="1"/>
  <c r="BD174" i="8"/>
  <c r="BE174" i="8" s="1"/>
  <c r="AT226" i="8"/>
  <c r="AU226" i="8" s="1"/>
  <c r="Z140" i="8"/>
  <c r="AA140" i="8" s="1"/>
  <c r="Z96" i="8"/>
  <c r="AA96" i="8" s="1"/>
  <c r="AJ300" i="8"/>
  <c r="AK300" i="8" s="1"/>
  <c r="Z116" i="8"/>
  <c r="AA116" i="8" s="1"/>
  <c r="AJ169" i="8"/>
  <c r="AK169" i="8" s="1"/>
  <c r="BD55" i="8"/>
  <c r="BE55" i="8" s="1"/>
  <c r="AT171" i="8"/>
  <c r="AU171" i="8" s="1"/>
  <c r="AT81" i="8"/>
  <c r="AU81" i="8" s="1"/>
  <c r="AJ229" i="8"/>
  <c r="AK229" i="8" s="1"/>
  <c r="Z250" i="8"/>
  <c r="AA250" i="8" s="1"/>
  <c r="Z216" i="8"/>
  <c r="AA216" i="8" s="1"/>
  <c r="Z204" i="8"/>
  <c r="AA204" i="8" s="1"/>
  <c r="BD293" i="8"/>
  <c r="BE293" i="8" s="1"/>
  <c r="AT207" i="8"/>
  <c r="AU207" i="8" s="1"/>
  <c r="AT68" i="8"/>
  <c r="AU68" i="8" s="1"/>
  <c r="AJ189" i="8"/>
  <c r="AK189" i="8" s="1"/>
  <c r="AJ164" i="8"/>
  <c r="AK164" i="8" s="1"/>
  <c r="AJ50" i="8"/>
  <c r="AK50" i="8" s="1"/>
  <c r="BD35" i="8"/>
  <c r="BE35" i="8" s="1"/>
  <c r="Z86" i="8"/>
  <c r="AA86" i="8" s="1"/>
  <c r="BD242" i="8"/>
  <c r="BE242" i="8" s="1"/>
  <c r="BD66" i="8"/>
  <c r="BE66" i="8" s="1"/>
  <c r="AT306" i="8"/>
  <c r="AU306" i="8" s="1"/>
  <c r="AT182" i="8"/>
  <c r="AU182" i="8" s="1"/>
  <c r="AJ279" i="8"/>
  <c r="AK279" i="8" s="1"/>
  <c r="AJ254" i="8"/>
  <c r="AK254" i="8" s="1"/>
  <c r="Z236" i="8"/>
  <c r="AA236" i="8" s="1"/>
  <c r="Z167" i="8"/>
  <c r="AA167" i="8" s="1"/>
  <c r="Z144" i="8"/>
  <c r="AA144" i="8" s="1"/>
  <c r="Z132" i="8"/>
  <c r="AA132" i="8" s="1"/>
  <c r="Z100" i="8"/>
  <c r="AA100" i="8" s="1"/>
  <c r="Z31" i="8"/>
  <c r="AA31" i="8" s="1"/>
  <c r="BD117" i="8"/>
  <c r="BE117" i="8" s="1"/>
  <c r="AT117" i="8"/>
  <c r="AU117" i="8" s="1"/>
  <c r="AT29" i="8"/>
  <c r="AU29" i="8" s="1"/>
  <c r="AJ150" i="8"/>
  <c r="AK150" i="8" s="1"/>
  <c r="Z155" i="8"/>
  <c r="AA155" i="8" s="1"/>
  <c r="Z89" i="8"/>
  <c r="AA89" i="8" s="1"/>
  <c r="Z79" i="8"/>
  <c r="AA79" i="8" s="1"/>
  <c r="Z55" i="8"/>
  <c r="AA55" i="8" s="1"/>
  <c r="AT278" i="8"/>
  <c r="AU278" i="8" s="1"/>
  <c r="AT154" i="8"/>
  <c r="AU154" i="8" s="1"/>
  <c r="AJ264" i="8"/>
  <c r="AK264" i="8" s="1"/>
  <c r="AJ199" i="8"/>
  <c r="AK199" i="8" s="1"/>
  <c r="Z272" i="8"/>
  <c r="AA272" i="8" s="1"/>
  <c r="Z224" i="8"/>
  <c r="AA224" i="8" s="1"/>
  <c r="AT203" i="8"/>
  <c r="AU203" i="8" s="1"/>
  <c r="AJ159" i="8"/>
  <c r="AK159" i="8" s="1"/>
  <c r="Z163" i="8"/>
  <c r="AA163" i="8" s="1"/>
  <c r="Z87" i="8"/>
  <c r="AA87" i="8" s="1"/>
  <c r="Z39" i="8"/>
  <c r="AA39" i="8" s="1"/>
  <c r="AT63" i="8"/>
  <c r="AU63" i="8" s="1"/>
  <c r="AJ133" i="8"/>
  <c r="AK133" i="8" s="1"/>
  <c r="Z128" i="8"/>
  <c r="AA128" i="8" s="1"/>
  <c r="BD85" i="8"/>
  <c r="BE85" i="8" s="1"/>
  <c r="AT312" i="8"/>
  <c r="AU312" i="8" s="1"/>
  <c r="AJ145" i="8"/>
  <c r="AK145" i="8" s="1"/>
  <c r="Z280" i="8"/>
  <c r="AA280" i="8" s="1"/>
  <c r="Z220" i="8"/>
  <c r="AA220" i="8" s="1"/>
  <c r="BD188" i="8"/>
  <c r="BE188" i="8" s="1"/>
  <c r="BD139" i="8"/>
  <c r="BE139" i="8" s="1"/>
  <c r="BD76" i="8"/>
  <c r="BE76" i="8" s="1"/>
  <c r="AT216" i="8"/>
  <c r="AU216" i="8" s="1"/>
  <c r="AT192" i="8"/>
  <c r="AU192" i="8" s="1"/>
  <c r="AJ20" i="8"/>
  <c r="AK20" i="8" s="1"/>
  <c r="Z212" i="8"/>
  <c r="AA212" i="8" s="1"/>
  <c r="Z200" i="8"/>
  <c r="AA200" i="8" s="1"/>
  <c r="Z188" i="8"/>
  <c r="AA188" i="8" s="1"/>
  <c r="AJ94" i="8"/>
  <c r="AK94" i="8" s="1"/>
  <c r="BD264" i="8"/>
  <c r="BE264" i="8" s="1"/>
  <c r="BD126" i="8"/>
  <c r="BE126" i="8" s="1"/>
  <c r="BD25" i="8"/>
  <c r="BE25" i="8" s="1"/>
  <c r="AT250" i="8"/>
  <c r="AU250" i="8" s="1"/>
  <c r="Z307" i="8"/>
  <c r="AA307" i="8" s="1"/>
  <c r="Z245" i="8"/>
  <c r="AA245" i="8" s="1"/>
  <c r="Z117" i="8"/>
  <c r="AA117" i="8" s="1"/>
  <c r="Z106" i="8"/>
  <c r="AA106" i="8" s="1"/>
  <c r="BD273" i="8"/>
  <c r="BE273" i="8" s="1"/>
  <c r="BD222" i="8"/>
  <c r="BE222" i="8" s="1"/>
  <c r="AT259" i="8"/>
  <c r="AU259" i="8" s="1"/>
  <c r="AT235" i="8"/>
  <c r="AU235" i="8" s="1"/>
  <c r="AJ259" i="8"/>
  <c r="AK259" i="8" s="1"/>
  <c r="AJ118" i="8"/>
  <c r="AK118" i="8" s="1"/>
  <c r="AJ79" i="8"/>
  <c r="AK79" i="8" s="1"/>
  <c r="AJ54" i="8"/>
  <c r="AK54" i="8" s="1"/>
  <c r="AJ16" i="8"/>
  <c r="AK16" i="8" s="1"/>
  <c r="Z196" i="8"/>
  <c r="AA196" i="8" s="1"/>
  <c r="BR98" i="9"/>
  <c r="BS98" i="9" s="1"/>
  <c r="BP98" i="9"/>
  <c r="BQ98" i="9" s="1"/>
  <c r="BM100" i="9"/>
  <c r="BO99" i="9"/>
  <c r="BA100" i="9"/>
  <c r="BC99" i="9"/>
  <c r="BD98" i="9"/>
  <c r="BE98" i="9" s="1"/>
  <c r="BF98" i="9"/>
  <c r="BG98" i="9" s="1"/>
  <c r="AT98" i="9"/>
  <c r="AU98" i="9" s="1"/>
  <c r="AR98" i="9"/>
  <c r="AS98" i="9" s="1"/>
  <c r="AO100" i="9"/>
  <c r="AQ99" i="9"/>
  <c r="BP62" i="9"/>
  <c r="BQ62" i="9" s="1"/>
  <c r="BR62" i="9"/>
  <c r="BS62" i="9" s="1"/>
  <c r="BO63" i="9"/>
  <c r="BM64" i="9"/>
  <c r="BF62" i="9"/>
  <c r="BG62" i="9" s="1"/>
  <c r="BD62" i="9"/>
  <c r="BE62" i="9" s="1"/>
  <c r="BA64" i="9"/>
  <c r="BC63" i="9"/>
  <c r="AT62" i="9"/>
  <c r="AU62" i="9" s="1"/>
  <c r="AR62" i="9"/>
  <c r="AS62" i="9" s="1"/>
  <c r="AO64" i="9"/>
  <c r="AQ63" i="9"/>
  <c r="AH63" i="9"/>
  <c r="AI63" i="9" s="1"/>
  <c r="AF63" i="9"/>
  <c r="AG63" i="9" s="1"/>
  <c r="AE64" i="9"/>
  <c r="BP26" i="9"/>
  <c r="BQ26" i="9" s="1"/>
  <c r="BR26" i="9"/>
  <c r="BS26" i="9" s="1"/>
  <c r="BM28" i="9"/>
  <c r="BO27" i="9"/>
  <c r="AO28" i="9"/>
  <c r="AQ27" i="9"/>
  <c r="AR26" i="9"/>
  <c r="AS26" i="9" s="1"/>
  <c r="AT26" i="9"/>
  <c r="AU26" i="9" s="1"/>
  <c r="N108" i="8"/>
  <c r="O108" i="8" s="1"/>
  <c r="BB315" i="8"/>
  <c r="BC315" i="8" s="1"/>
  <c r="BB311" i="8"/>
  <c r="BC311" i="8" s="1"/>
  <c r="BB293" i="8"/>
  <c r="BC293" i="8" s="1"/>
  <c r="BB284" i="8"/>
  <c r="BC284" i="8" s="1"/>
  <c r="BB261" i="8"/>
  <c r="BC261" i="8" s="1"/>
  <c r="BB252" i="8"/>
  <c r="BC252" i="8" s="1"/>
  <c r="BB243" i="8"/>
  <c r="BC243" i="8" s="1"/>
  <c r="BB230" i="8"/>
  <c r="BC230" i="8" s="1"/>
  <c r="BB207" i="8"/>
  <c r="BC207" i="8" s="1"/>
  <c r="BB189" i="8"/>
  <c r="BC189" i="8" s="1"/>
  <c r="BB175" i="8"/>
  <c r="BC175" i="8" s="1"/>
  <c r="BB152" i="8"/>
  <c r="BC152" i="8" s="1"/>
  <c r="BB143" i="8"/>
  <c r="BC143" i="8" s="1"/>
  <c r="BB134" i="8"/>
  <c r="BC134" i="8" s="1"/>
  <c r="BB125" i="8"/>
  <c r="BC125" i="8" s="1"/>
  <c r="BB98" i="8"/>
  <c r="BC98" i="8" s="1"/>
  <c r="BB84" i="8"/>
  <c r="BC84" i="8" s="1"/>
  <c r="BB75" i="8"/>
  <c r="BC75" i="8" s="1"/>
  <c r="BB61" i="8"/>
  <c r="BC61" i="8" s="1"/>
  <c r="BB47" i="8"/>
  <c r="BC47" i="8" s="1"/>
  <c r="BB38" i="8"/>
  <c r="BC38" i="8" s="1"/>
  <c r="BB34" i="8"/>
  <c r="BC34" i="8" s="1"/>
  <c r="BB16" i="8"/>
  <c r="BC16" i="8" s="1"/>
  <c r="AR302" i="8"/>
  <c r="AS302" i="8" s="1"/>
  <c r="AR288" i="8"/>
  <c r="AS288" i="8" s="1"/>
  <c r="AR274" i="8"/>
  <c r="AS274" i="8" s="1"/>
  <c r="AR260" i="8"/>
  <c r="AS260" i="8" s="1"/>
  <c r="AR246" i="8"/>
  <c r="AS246" i="8" s="1"/>
  <c r="AR237" i="8"/>
  <c r="AS237" i="8" s="1"/>
  <c r="AR214" i="8"/>
  <c r="AS214" i="8" s="1"/>
  <c r="AR191" i="8"/>
  <c r="AS191" i="8" s="1"/>
  <c r="AR182" i="8"/>
  <c r="AS182" i="8" s="1"/>
  <c r="AR168" i="8"/>
  <c r="AS168" i="8" s="1"/>
  <c r="AR154" i="8"/>
  <c r="AS154" i="8" s="1"/>
  <c r="AR122" i="8"/>
  <c r="AS122" i="8" s="1"/>
  <c r="AR100" i="8"/>
  <c r="AS100" i="8" s="1"/>
  <c r="AR82" i="8"/>
  <c r="AS82" i="8" s="1"/>
  <c r="AR78" i="8"/>
  <c r="AS78" i="8" s="1"/>
  <c r="AR69" i="8"/>
  <c r="AS69" i="8" s="1"/>
  <c r="AR65" i="8"/>
  <c r="AS65" i="8" s="1"/>
  <c r="AR51" i="8"/>
  <c r="AS51" i="8" s="1"/>
  <c r="AR33" i="8"/>
  <c r="AS33" i="8" s="1"/>
  <c r="AR24" i="8"/>
  <c r="AS24" i="8" s="1"/>
  <c r="AH306" i="8"/>
  <c r="AI306" i="8" s="1"/>
  <c r="AH292" i="8"/>
  <c r="AI292" i="8" s="1"/>
  <c r="AH278" i="8"/>
  <c r="AI278" i="8" s="1"/>
  <c r="AH264" i="8"/>
  <c r="AI264" i="8" s="1"/>
  <c r="AH255" i="8"/>
  <c r="AI255" i="8" s="1"/>
  <c r="AH241" i="8"/>
  <c r="AI241" i="8" s="1"/>
  <c r="AH227" i="8"/>
  <c r="AI227" i="8" s="1"/>
  <c r="AH213" i="8"/>
  <c r="AI213" i="8" s="1"/>
  <c r="AH200" i="8"/>
  <c r="AI200" i="8" s="1"/>
  <c r="AH191" i="8"/>
  <c r="AI191" i="8" s="1"/>
  <c r="AH159" i="8"/>
  <c r="AI159" i="8" s="1"/>
  <c r="AH145" i="8"/>
  <c r="AI145" i="8" s="1"/>
  <c r="AH118" i="8"/>
  <c r="AI118" i="8" s="1"/>
  <c r="AH109" i="8"/>
  <c r="AI109" i="8" s="1"/>
  <c r="BB306" i="8"/>
  <c r="BC306" i="8" s="1"/>
  <c r="BB302" i="8"/>
  <c r="BC302" i="8" s="1"/>
  <c r="BB279" i="8"/>
  <c r="BC279" i="8" s="1"/>
  <c r="BB270" i="8"/>
  <c r="BC270" i="8" s="1"/>
  <c r="BB238" i="8"/>
  <c r="BC238" i="8" s="1"/>
  <c r="BB225" i="8"/>
  <c r="BC225" i="8" s="1"/>
  <c r="BB216" i="8"/>
  <c r="BC216" i="8" s="1"/>
  <c r="BB202" i="8"/>
  <c r="BC202" i="8" s="1"/>
  <c r="BB193" i="8"/>
  <c r="BC193" i="8" s="1"/>
  <c r="BB184" i="8"/>
  <c r="BC184" i="8" s="1"/>
  <c r="BB170" i="8"/>
  <c r="BC170" i="8" s="1"/>
  <c r="BB161" i="8"/>
  <c r="BC161" i="8" s="1"/>
  <c r="BB147" i="8"/>
  <c r="BC147" i="8" s="1"/>
  <c r="BB138" i="8"/>
  <c r="BC138" i="8" s="1"/>
  <c r="BB120" i="8"/>
  <c r="BC120" i="8" s="1"/>
  <c r="BB116" i="8"/>
  <c r="BC116" i="8" s="1"/>
  <c r="BB107" i="8"/>
  <c r="BC107" i="8" s="1"/>
  <c r="BB93" i="8"/>
  <c r="BC93" i="8" s="1"/>
  <c r="BB70" i="8"/>
  <c r="BC70" i="8" s="1"/>
  <c r="BB56" i="8"/>
  <c r="BC56" i="8" s="1"/>
  <c r="BB29" i="8"/>
  <c r="BC29" i="8" s="1"/>
  <c r="AR311" i="8"/>
  <c r="AS311" i="8" s="1"/>
  <c r="AR297" i="8"/>
  <c r="AS297" i="8" s="1"/>
  <c r="AR283" i="8"/>
  <c r="AS283" i="8" s="1"/>
  <c r="AR269" i="8"/>
  <c r="AS269" i="8" s="1"/>
  <c r="AR255" i="8"/>
  <c r="AS255" i="8" s="1"/>
  <c r="AR232" i="8"/>
  <c r="AS232" i="8" s="1"/>
  <c r="AR223" i="8"/>
  <c r="AS223" i="8" s="1"/>
  <c r="AR209" i="8"/>
  <c r="AS209" i="8" s="1"/>
  <c r="AR200" i="8"/>
  <c r="AS200" i="8" s="1"/>
  <c r="AR177" i="8"/>
  <c r="AS177" i="8" s="1"/>
  <c r="AR163" i="8"/>
  <c r="AS163" i="8" s="1"/>
  <c r="AR149" i="8"/>
  <c r="AS149" i="8" s="1"/>
  <c r="AR140" i="8"/>
  <c r="AS140" i="8" s="1"/>
  <c r="AR131" i="8"/>
  <c r="AS131" i="8" s="1"/>
  <c r="AR113" i="8"/>
  <c r="AS113" i="8" s="1"/>
  <c r="AR104" i="8"/>
  <c r="AS104" i="8" s="1"/>
  <c r="AR95" i="8"/>
  <c r="AS95" i="8" s="1"/>
  <c r="AR60" i="8"/>
  <c r="AS60" i="8" s="1"/>
  <c r="AR46" i="8"/>
  <c r="AS46" i="8" s="1"/>
  <c r="AR42" i="8"/>
  <c r="AS42" i="8" s="1"/>
  <c r="AH315" i="8"/>
  <c r="AI315" i="8" s="1"/>
  <c r="AH301" i="8"/>
  <c r="AI301" i="8" s="1"/>
  <c r="AH287" i="8"/>
  <c r="AI287" i="8" s="1"/>
  <c r="AH273" i="8"/>
  <c r="AI273" i="8" s="1"/>
  <c r="AH250" i="8"/>
  <c r="AI250" i="8" s="1"/>
  <c r="AH236" i="8"/>
  <c r="AI236" i="8" s="1"/>
  <c r="AH222" i="8"/>
  <c r="AI222" i="8" s="1"/>
  <c r="AH208" i="8"/>
  <c r="AI208" i="8" s="1"/>
  <c r="AH195" i="8"/>
  <c r="AI195" i="8" s="1"/>
  <c r="AH186" i="8"/>
  <c r="AI186" i="8" s="1"/>
  <c r="AH177" i="8"/>
  <c r="AI177" i="8" s="1"/>
  <c r="AH168" i="8"/>
  <c r="AI168" i="8" s="1"/>
  <c r="AH154" i="8"/>
  <c r="AI154" i="8" s="1"/>
  <c r="AH136" i="8"/>
  <c r="AI136" i="8" s="1"/>
  <c r="AH127" i="8"/>
  <c r="AI127" i="8" s="1"/>
  <c r="BB314" i="8"/>
  <c r="BC314" i="8" s="1"/>
  <c r="BB305" i="8"/>
  <c r="BC305" i="8" s="1"/>
  <c r="BB301" i="8"/>
  <c r="BC301" i="8" s="1"/>
  <c r="BB278" i="8"/>
  <c r="BC278" i="8" s="1"/>
  <c r="BB269" i="8"/>
  <c r="BC269" i="8" s="1"/>
  <c r="BB237" i="8"/>
  <c r="BC237" i="8" s="1"/>
  <c r="BB224" i="8"/>
  <c r="BC224" i="8" s="1"/>
  <c r="BB215" i="8"/>
  <c r="BC215" i="8" s="1"/>
  <c r="BB201" i="8"/>
  <c r="BC201" i="8" s="1"/>
  <c r="BB192" i="8"/>
  <c r="BC192" i="8" s="1"/>
  <c r="BB183" i="8"/>
  <c r="BC183" i="8" s="1"/>
  <c r="BB169" i="8"/>
  <c r="BC169" i="8" s="1"/>
  <c r="BB160" i="8"/>
  <c r="BC160" i="8" s="1"/>
  <c r="BB137" i="8"/>
  <c r="BC137" i="8" s="1"/>
  <c r="BB133" i="8"/>
  <c r="BC133" i="8" s="1"/>
  <c r="BB115" i="8"/>
  <c r="BC115" i="8" s="1"/>
  <c r="BB106" i="8"/>
  <c r="BC106" i="8" s="1"/>
  <c r="BB92" i="8"/>
  <c r="BC92" i="8" s="1"/>
  <c r="BB69" i="8"/>
  <c r="BC69" i="8" s="1"/>
  <c r="BB55" i="8"/>
  <c r="BC55" i="8" s="1"/>
  <c r="BB28" i="8"/>
  <c r="BC28" i="8" s="1"/>
  <c r="AR310" i="8"/>
  <c r="AS310" i="8" s="1"/>
  <c r="AR296" i="8"/>
  <c r="AS296" i="8" s="1"/>
  <c r="AR282" i="8"/>
  <c r="AS282" i="8" s="1"/>
  <c r="AR268" i="8"/>
  <c r="AS268" i="8" s="1"/>
  <c r="AR254" i="8"/>
  <c r="AS254" i="8" s="1"/>
  <c r="AR231" i="8"/>
  <c r="AS231" i="8" s="1"/>
  <c r="AR222" i="8"/>
  <c r="AS222" i="8" s="1"/>
  <c r="AR208" i="8"/>
  <c r="AS208" i="8" s="1"/>
  <c r="AR199" i="8"/>
  <c r="AS199" i="8" s="1"/>
  <c r="AR176" i="8"/>
  <c r="AS176" i="8" s="1"/>
  <c r="AR162" i="8"/>
  <c r="AS162" i="8" s="1"/>
  <c r="AR148" i="8"/>
  <c r="AS148" i="8" s="1"/>
  <c r="AR139" i="8"/>
  <c r="AS139" i="8" s="1"/>
  <c r="AR130" i="8"/>
  <c r="AS130" i="8" s="1"/>
  <c r="AR121" i="8"/>
  <c r="AS121" i="8" s="1"/>
  <c r="AR112" i="8"/>
  <c r="AS112" i="8" s="1"/>
  <c r="AR103" i="8"/>
  <c r="AS103" i="8" s="1"/>
  <c r="AR94" i="8"/>
  <c r="AS94" i="8" s="1"/>
  <c r="AR59" i="8"/>
  <c r="AS59" i="8" s="1"/>
  <c r="AR41" i="8"/>
  <c r="AS41" i="8" s="1"/>
  <c r="AR23" i="8"/>
  <c r="AS23" i="8" s="1"/>
  <c r="AH314" i="8"/>
  <c r="AI314" i="8" s="1"/>
  <c r="AH300" i="8"/>
  <c r="AI300" i="8" s="1"/>
  <c r="AH286" i="8"/>
  <c r="AI286" i="8" s="1"/>
  <c r="AH272" i="8"/>
  <c r="AI272" i="8" s="1"/>
  <c r="AH249" i="8"/>
  <c r="AI249" i="8" s="1"/>
  <c r="AH235" i="8"/>
  <c r="AI235" i="8" s="1"/>
  <c r="AH221" i="8"/>
  <c r="AI221" i="8" s="1"/>
  <c r="AH194" i="8"/>
  <c r="AI194" i="8" s="1"/>
  <c r="AH185" i="8"/>
  <c r="AI185" i="8" s="1"/>
  <c r="AH176" i="8"/>
  <c r="AI176" i="8" s="1"/>
  <c r="AH167" i="8"/>
  <c r="AI167" i="8" s="1"/>
  <c r="AH153" i="8"/>
  <c r="AI153" i="8" s="1"/>
  <c r="AH135" i="8"/>
  <c r="AI135" i="8" s="1"/>
  <c r="AH126" i="8"/>
  <c r="AI126" i="8" s="1"/>
  <c r="BB304" i="8"/>
  <c r="BC304" i="8" s="1"/>
  <c r="BB300" i="8"/>
  <c r="BC300" i="8" s="1"/>
  <c r="BB277" i="8"/>
  <c r="BC277" i="8" s="1"/>
  <c r="BB268" i="8"/>
  <c r="BC268" i="8" s="1"/>
  <c r="BB259" i="8"/>
  <c r="BC259" i="8" s="1"/>
  <c r="BB236" i="8"/>
  <c r="BC236" i="8" s="1"/>
  <c r="BB232" i="8"/>
  <c r="BC232" i="8" s="1"/>
  <c r="BB223" i="8"/>
  <c r="BC223" i="8" s="1"/>
  <c r="BB214" i="8"/>
  <c r="BC214" i="8" s="1"/>
  <c r="BB200" i="8"/>
  <c r="BC200" i="8" s="1"/>
  <c r="BB191" i="8"/>
  <c r="BC191" i="8" s="1"/>
  <c r="BB182" i="8"/>
  <c r="BC182" i="8" s="1"/>
  <c r="BB168" i="8"/>
  <c r="BC168" i="8" s="1"/>
  <c r="BB159" i="8"/>
  <c r="BC159" i="8" s="1"/>
  <c r="BB136" i="8"/>
  <c r="BC136" i="8" s="1"/>
  <c r="BB132" i="8"/>
  <c r="BC132" i="8" s="1"/>
  <c r="BB114" i="8"/>
  <c r="BC114" i="8" s="1"/>
  <c r="BB105" i="8"/>
  <c r="BC105" i="8" s="1"/>
  <c r="BB91" i="8"/>
  <c r="BC91" i="8" s="1"/>
  <c r="BB68" i="8"/>
  <c r="BC68" i="8" s="1"/>
  <c r="BB54" i="8"/>
  <c r="BC54" i="8" s="1"/>
  <c r="BB27" i="8"/>
  <c r="BC27" i="8" s="1"/>
  <c r="AR309" i="8"/>
  <c r="AS309" i="8" s="1"/>
  <c r="AR295" i="8"/>
  <c r="AS295" i="8" s="1"/>
  <c r="AR281" i="8"/>
  <c r="AS281" i="8" s="1"/>
  <c r="AR267" i="8"/>
  <c r="AS267" i="8" s="1"/>
  <c r="AR253" i="8"/>
  <c r="AS253" i="8" s="1"/>
  <c r="AR230" i="8"/>
  <c r="AS230" i="8" s="1"/>
  <c r="AR221" i="8"/>
  <c r="AS221" i="8" s="1"/>
  <c r="AR207" i="8"/>
  <c r="AS207" i="8" s="1"/>
  <c r="AR198" i="8"/>
  <c r="AS198" i="8" s="1"/>
  <c r="AR175" i="8"/>
  <c r="AS175" i="8" s="1"/>
  <c r="AR161" i="8"/>
  <c r="AS161" i="8" s="1"/>
  <c r="AR147" i="8"/>
  <c r="AS147" i="8" s="1"/>
  <c r="AR138" i="8"/>
  <c r="AS138" i="8" s="1"/>
  <c r="AR129" i="8"/>
  <c r="AS129" i="8" s="1"/>
  <c r="AR120" i="8"/>
  <c r="AS120" i="8" s="1"/>
  <c r="AR111" i="8"/>
  <c r="AS111" i="8" s="1"/>
  <c r="AR93" i="8"/>
  <c r="AS93" i="8" s="1"/>
  <c r="AR58" i="8"/>
  <c r="AS58" i="8" s="1"/>
  <c r="AR40" i="8"/>
  <c r="AS40" i="8" s="1"/>
  <c r="AR31" i="8"/>
  <c r="AS31" i="8" s="1"/>
  <c r="AR22" i="8"/>
  <c r="AS22" i="8" s="1"/>
  <c r="AH313" i="8"/>
  <c r="AI313" i="8" s="1"/>
  <c r="AH299" i="8"/>
  <c r="AI299" i="8" s="1"/>
  <c r="AH285" i="8"/>
  <c r="AI285" i="8" s="1"/>
  <c r="AH271" i="8"/>
  <c r="AI271" i="8" s="1"/>
  <c r="AH262" i="8"/>
  <c r="AI262" i="8" s="1"/>
  <c r="AH248" i="8"/>
  <c r="AI248" i="8" s="1"/>
  <c r="AH234" i="8"/>
  <c r="AI234" i="8" s="1"/>
  <c r="AH220" i="8"/>
  <c r="AI220" i="8" s="1"/>
  <c r="AH184" i="8"/>
  <c r="AI184" i="8" s="1"/>
  <c r="AH175" i="8"/>
  <c r="AI175" i="8" s="1"/>
  <c r="AH166" i="8"/>
  <c r="AI166" i="8" s="1"/>
  <c r="AH152" i="8"/>
  <c r="AI152" i="8" s="1"/>
  <c r="AH134" i="8"/>
  <c r="AI134" i="8" s="1"/>
  <c r="AH125" i="8"/>
  <c r="AI125" i="8" s="1"/>
  <c r="AH111" i="8"/>
  <c r="AI111" i="8" s="1"/>
  <c r="BB313" i="8"/>
  <c r="BC313" i="8" s="1"/>
  <c r="BB295" i="8"/>
  <c r="BC295" i="8" s="1"/>
  <c r="BB286" i="8"/>
  <c r="BC286" i="8" s="1"/>
  <c r="BB263" i="8"/>
  <c r="BC263" i="8" s="1"/>
  <c r="BB254" i="8"/>
  <c r="BC254" i="8" s="1"/>
  <c r="BB245" i="8"/>
  <c r="BC245" i="8" s="1"/>
  <c r="BB218" i="8"/>
  <c r="BC218" i="8" s="1"/>
  <c r="BB209" i="8"/>
  <c r="BC209" i="8" s="1"/>
  <c r="BB195" i="8"/>
  <c r="BC195" i="8" s="1"/>
  <c r="BB177" i="8"/>
  <c r="BC177" i="8" s="1"/>
  <c r="BB163" i="8"/>
  <c r="BC163" i="8" s="1"/>
  <c r="BB154" i="8"/>
  <c r="BC154" i="8" s="1"/>
  <c r="BB145" i="8"/>
  <c r="BC145" i="8" s="1"/>
  <c r="BB127" i="8"/>
  <c r="BC127" i="8" s="1"/>
  <c r="BB109" i="8"/>
  <c r="BC109" i="8" s="1"/>
  <c r="BB100" i="8"/>
  <c r="BC100" i="8" s="1"/>
  <c r="BB86" i="8"/>
  <c r="BC86" i="8" s="1"/>
  <c r="BB77" i="8"/>
  <c r="BC77" i="8" s="1"/>
  <c r="BB63" i="8"/>
  <c r="BC63" i="8" s="1"/>
  <c r="BB49" i="8"/>
  <c r="BC49" i="8" s="1"/>
  <c r="BB40" i="8"/>
  <c r="BC40" i="8" s="1"/>
  <c r="BB36" i="8"/>
  <c r="BC36" i="8" s="1"/>
  <c r="BB18" i="8"/>
  <c r="BC18" i="8" s="1"/>
  <c r="AR304" i="8"/>
  <c r="AS304" i="8" s="1"/>
  <c r="AR290" i="8"/>
  <c r="AS290" i="8" s="1"/>
  <c r="AR276" i="8"/>
  <c r="AS276" i="8" s="1"/>
  <c r="AR262" i="8"/>
  <c r="AS262" i="8" s="1"/>
  <c r="AR248" i="8"/>
  <c r="AS248" i="8" s="1"/>
  <c r="AR239" i="8"/>
  <c r="AS239" i="8" s="1"/>
  <c r="AR216" i="8"/>
  <c r="AS216" i="8" s="1"/>
  <c r="AR193" i="8"/>
  <c r="AS193" i="8" s="1"/>
  <c r="AR184" i="8"/>
  <c r="AS184" i="8" s="1"/>
  <c r="AR170" i="8"/>
  <c r="AS170" i="8" s="1"/>
  <c r="AR156" i="8"/>
  <c r="AS156" i="8" s="1"/>
  <c r="AR124" i="8"/>
  <c r="AS124" i="8" s="1"/>
  <c r="AR102" i="8"/>
  <c r="AS102" i="8" s="1"/>
  <c r="AR84" i="8"/>
  <c r="AS84" i="8" s="1"/>
  <c r="AR71" i="8"/>
  <c r="AS71" i="8" s="1"/>
  <c r="AR53" i="8"/>
  <c r="AS53" i="8" s="1"/>
  <c r="AR35" i="8"/>
  <c r="AS35" i="8" s="1"/>
  <c r="AR26" i="8"/>
  <c r="AS26" i="8" s="1"/>
  <c r="AH308" i="8"/>
  <c r="AI308" i="8" s="1"/>
  <c r="AH294" i="8"/>
  <c r="AI294" i="8" s="1"/>
  <c r="AH280" i="8"/>
  <c r="AI280" i="8" s="1"/>
  <c r="BB310" i="8"/>
  <c r="BC310" i="8" s="1"/>
  <c r="BB299" i="8"/>
  <c r="BC299" i="8" s="1"/>
  <c r="BB294" i="8"/>
  <c r="BC294" i="8" s="1"/>
  <c r="BB233" i="8"/>
  <c r="BC233" i="8" s="1"/>
  <c r="BB197" i="8"/>
  <c r="BC197" i="8" s="1"/>
  <c r="BB181" i="8"/>
  <c r="BC181" i="8" s="1"/>
  <c r="BB176" i="8"/>
  <c r="BC176" i="8" s="1"/>
  <c r="BB171" i="8"/>
  <c r="BC171" i="8" s="1"/>
  <c r="BB155" i="8"/>
  <c r="BC155" i="8" s="1"/>
  <c r="BB129" i="8"/>
  <c r="BC129" i="8" s="1"/>
  <c r="BB119" i="8"/>
  <c r="BC119" i="8" s="1"/>
  <c r="BB78" i="8"/>
  <c r="BC78" i="8" s="1"/>
  <c r="BB67" i="8"/>
  <c r="BC67" i="8" s="1"/>
  <c r="BB62" i="8"/>
  <c r="BC62" i="8" s="1"/>
  <c r="BB57" i="8"/>
  <c r="BC57" i="8" s="1"/>
  <c r="BB46" i="8"/>
  <c r="BC46" i="8" s="1"/>
  <c r="AR306" i="8"/>
  <c r="AS306" i="8" s="1"/>
  <c r="AR285" i="8"/>
  <c r="AS285" i="8" s="1"/>
  <c r="AR238" i="8"/>
  <c r="AS238" i="8" s="1"/>
  <c r="AR233" i="8"/>
  <c r="AS233" i="8" s="1"/>
  <c r="AR217" i="8"/>
  <c r="AS217" i="8" s="1"/>
  <c r="AR206" i="8"/>
  <c r="AS206" i="8" s="1"/>
  <c r="AR196" i="8"/>
  <c r="AS196" i="8" s="1"/>
  <c r="AR186" i="8"/>
  <c r="AS186" i="8" s="1"/>
  <c r="AR165" i="8"/>
  <c r="AS165" i="8" s="1"/>
  <c r="AR134" i="8"/>
  <c r="AS134" i="8" s="1"/>
  <c r="AR118" i="8"/>
  <c r="AS118" i="8" s="1"/>
  <c r="AR73" i="8"/>
  <c r="AS73" i="8" s="1"/>
  <c r="AH312" i="8"/>
  <c r="AI312" i="8" s="1"/>
  <c r="AH307" i="8"/>
  <c r="AI307" i="8" s="1"/>
  <c r="AH302" i="8"/>
  <c r="AI302" i="8" s="1"/>
  <c r="AH291" i="8"/>
  <c r="AI291" i="8" s="1"/>
  <c r="AH265" i="8"/>
  <c r="AI265" i="8" s="1"/>
  <c r="AH229" i="8"/>
  <c r="AI229" i="8" s="1"/>
  <c r="AH224" i="8"/>
  <c r="AI224" i="8" s="1"/>
  <c r="AH189" i="8"/>
  <c r="AI189" i="8" s="1"/>
  <c r="AH179" i="8"/>
  <c r="AI179" i="8" s="1"/>
  <c r="AH169" i="8"/>
  <c r="AI169" i="8" s="1"/>
  <c r="AH148" i="8"/>
  <c r="AI148" i="8" s="1"/>
  <c r="AH143" i="8"/>
  <c r="AI143" i="8" s="1"/>
  <c r="AH129" i="8"/>
  <c r="AI129" i="8" s="1"/>
  <c r="AH104" i="8"/>
  <c r="AI104" i="8" s="1"/>
  <c r="AH95" i="8"/>
  <c r="AI95" i="8" s="1"/>
  <c r="AH86" i="8"/>
  <c r="AI86" i="8" s="1"/>
  <c r="AH77" i="8"/>
  <c r="AI77" i="8" s="1"/>
  <c r="AH59" i="8"/>
  <c r="AI59" i="8" s="1"/>
  <c r="AH50" i="8"/>
  <c r="AI50" i="8" s="1"/>
  <c r="AH41" i="8"/>
  <c r="AI41" i="8" s="1"/>
  <c r="AH23" i="8"/>
  <c r="AI23" i="8" s="1"/>
  <c r="X314" i="8"/>
  <c r="Y314" i="8" s="1"/>
  <c r="X305" i="8"/>
  <c r="Y305" i="8" s="1"/>
  <c r="X296" i="8"/>
  <c r="Y296" i="8" s="1"/>
  <c r="X278" i="8"/>
  <c r="Y278" i="8" s="1"/>
  <c r="X269" i="8"/>
  <c r="Y269" i="8" s="1"/>
  <c r="X260" i="8"/>
  <c r="Y260" i="8" s="1"/>
  <c r="X246" i="8"/>
  <c r="Y246" i="8" s="1"/>
  <c r="X237" i="8"/>
  <c r="Y237" i="8" s="1"/>
  <c r="X216" i="8"/>
  <c r="Y216" i="8" s="1"/>
  <c r="X199" i="8"/>
  <c r="Y199" i="8" s="1"/>
  <c r="X176" i="8"/>
  <c r="Y176" i="8" s="1"/>
  <c r="X167" i="8"/>
  <c r="Y167" i="8" s="1"/>
  <c r="X158" i="8"/>
  <c r="Y158" i="8" s="1"/>
  <c r="X117" i="8"/>
  <c r="Y117" i="8" s="1"/>
  <c r="X82" i="8"/>
  <c r="Y82" i="8" s="1"/>
  <c r="BB289" i="8"/>
  <c r="BC289" i="8" s="1"/>
  <c r="BB248" i="8"/>
  <c r="BC248" i="8" s="1"/>
  <c r="BB228" i="8"/>
  <c r="BC228" i="8" s="1"/>
  <c r="BB212" i="8"/>
  <c r="BC212" i="8" s="1"/>
  <c r="BB186" i="8"/>
  <c r="BC186" i="8" s="1"/>
  <c r="BB149" i="8"/>
  <c r="BC149" i="8" s="1"/>
  <c r="BB144" i="8"/>
  <c r="BC144" i="8" s="1"/>
  <c r="BB139" i="8"/>
  <c r="BC139" i="8" s="1"/>
  <c r="BB123" i="8"/>
  <c r="BC123" i="8" s="1"/>
  <c r="BB113" i="8"/>
  <c r="BC113" i="8" s="1"/>
  <c r="BB108" i="8"/>
  <c r="BC108" i="8" s="1"/>
  <c r="BB87" i="8"/>
  <c r="BC87" i="8" s="1"/>
  <c r="BB72" i="8"/>
  <c r="BC72" i="8" s="1"/>
  <c r="BB41" i="8"/>
  <c r="BC41" i="8" s="1"/>
  <c r="BB25" i="8"/>
  <c r="BC25" i="8" s="1"/>
  <c r="BB21" i="8"/>
  <c r="BC21" i="8" s="1"/>
  <c r="AR300" i="8"/>
  <c r="AS300" i="8" s="1"/>
  <c r="AR263" i="8"/>
  <c r="AS263" i="8" s="1"/>
  <c r="AR252" i="8"/>
  <c r="AS252" i="8" s="1"/>
  <c r="AR247" i="8"/>
  <c r="AS247" i="8" s="1"/>
  <c r="AR211" i="8"/>
  <c r="AS211" i="8" s="1"/>
  <c r="AR201" i="8"/>
  <c r="AS201" i="8" s="1"/>
  <c r="AR190" i="8"/>
  <c r="AS190" i="8" s="1"/>
  <c r="AR180" i="8"/>
  <c r="AS180" i="8" s="1"/>
  <c r="AR91" i="8"/>
  <c r="AS91" i="8" s="1"/>
  <c r="AR77" i="8"/>
  <c r="AS77" i="8" s="1"/>
  <c r="AR67" i="8"/>
  <c r="AS67" i="8" s="1"/>
  <c r="AR57" i="8"/>
  <c r="AS57" i="8" s="1"/>
  <c r="AR52" i="8"/>
  <c r="AS52" i="8" s="1"/>
  <c r="AR47" i="8"/>
  <c r="AS47" i="8" s="1"/>
  <c r="AR37" i="8"/>
  <c r="AS37" i="8" s="1"/>
  <c r="AR27" i="8"/>
  <c r="AS27" i="8" s="1"/>
  <c r="AR17" i="8"/>
  <c r="AS17" i="8" s="1"/>
  <c r="AH269" i="8"/>
  <c r="AI269" i="8" s="1"/>
  <c r="AH259" i="8"/>
  <c r="AI259" i="8" s="1"/>
  <c r="AH254" i="8"/>
  <c r="AI254" i="8" s="1"/>
  <c r="AH233" i="8"/>
  <c r="AI233" i="8" s="1"/>
  <c r="AH113" i="8"/>
  <c r="AI113" i="8" s="1"/>
  <c r="AH108" i="8"/>
  <c r="AI108" i="8" s="1"/>
  <c r="BB291" i="8"/>
  <c r="BC291" i="8" s="1"/>
  <c r="BB246" i="8"/>
  <c r="BC246" i="8" s="1"/>
  <c r="BB235" i="8"/>
  <c r="BC235" i="8" s="1"/>
  <c r="BB231" i="8"/>
  <c r="BC231" i="8" s="1"/>
  <c r="BB226" i="8"/>
  <c r="BC226" i="8" s="1"/>
  <c r="BB210" i="8"/>
  <c r="BC210" i="8" s="1"/>
  <c r="BB199" i="8"/>
  <c r="BC199" i="8" s="1"/>
  <c r="BB272" i="8"/>
  <c r="BC272" i="8" s="1"/>
  <c r="BB251" i="8"/>
  <c r="BC251" i="8" s="1"/>
  <c r="BB213" i="8"/>
  <c r="BC213" i="8" s="1"/>
  <c r="BB196" i="8"/>
  <c r="BC196" i="8" s="1"/>
  <c r="BB141" i="8"/>
  <c r="BC141" i="8" s="1"/>
  <c r="BB130" i="8"/>
  <c r="BC130" i="8" s="1"/>
  <c r="BB71" i="8"/>
  <c r="BC71" i="8" s="1"/>
  <c r="BB65" i="8"/>
  <c r="BC65" i="8" s="1"/>
  <c r="AR301" i="8"/>
  <c r="AS301" i="8" s="1"/>
  <c r="AR279" i="8"/>
  <c r="AS279" i="8" s="1"/>
  <c r="AR225" i="8"/>
  <c r="AS225" i="8" s="1"/>
  <c r="AR203" i="8"/>
  <c r="AS203" i="8" s="1"/>
  <c r="AR197" i="8"/>
  <c r="AS197" i="8" s="1"/>
  <c r="AR143" i="8"/>
  <c r="AS143" i="8" s="1"/>
  <c r="AR127" i="8"/>
  <c r="AS127" i="8" s="1"/>
  <c r="AR85" i="8"/>
  <c r="AS85" i="8" s="1"/>
  <c r="AR75" i="8"/>
  <c r="AS75" i="8" s="1"/>
  <c r="AR54" i="8"/>
  <c r="AS54" i="8" s="1"/>
  <c r="AR38" i="8"/>
  <c r="AS38" i="8" s="1"/>
  <c r="AH311" i="8"/>
  <c r="AI311" i="8" s="1"/>
  <c r="AH289" i="8"/>
  <c r="AI289" i="8" s="1"/>
  <c r="AH230" i="8"/>
  <c r="AI230" i="8" s="1"/>
  <c r="AH214" i="8"/>
  <c r="AI214" i="8" s="1"/>
  <c r="AH209" i="8"/>
  <c r="AI209" i="8" s="1"/>
  <c r="AH173" i="8"/>
  <c r="AI173" i="8" s="1"/>
  <c r="AH147" i="8"/>
  <c r="AI147" i="8" s="1"/>
  <c r="AH142" i="8"/>
  <c r="AI142" i="8" s="1"/>
  <c r="AH132" i="8"/>
  <c r="AI132" i="8" s="1"/>
  <c r="AH92" i="8"/>
  <c r="AI92" i="8" s="1"/>
  <c r="AH69" i="8"/>
  <c r="AI69" i="8" s="1"/>
  <c r="AH36" i="8"/>
  <c r="AI36" i="8" s="1"/>
  <c r="AH27" i="8"/>
  <c r="AI27" i="8" s="1"/>
  <c r="X313" i="8"/>
  <c r="Y313" i="8" s="1"/>
  <c r="X299" i="8"/>
  <c r="Y299" i="8" s="1"/>
  <c r="X285" i="8"/>
  <c r="Y285" i="8" s="1"/>
  <c r="X281" i="8"/>
  <c r="Y281" i="8" s="1"/>
  <c r="X276" i="8"/>
  <c r="Y276" i="8" s="1"/>
  <c r="X248" i="8"/>
  <c r="Y248" i="8" s="1"/>
  <c r="X234" i="8"/>
  <c r="Y234" i="8" s="1"/>
  <c r="X230" i="8"/>
  <c r="Y230" i="8" s="1"/>
  <c r="X226" i="8"/>
  <c r="Y226" i="8" s="1"/>
  <c r="X213" i="8"/>
  <c r="Y213" i="8" s="1"/>
  <c r="X204" i="8"/>
  <c r="Y204" i="8" s="1"/>
  <c r="X200" i="8"/>
  <c r="Y200" i="8" s="1"/>
  <c r="X195" i="8"/>
  <c r="Y195" i="8" s="1"/>
  <c r="X186" i="8"/>
  <c r="Y186" i="8" s="1"/>
  <c r="X172" i="8"/>
  <c r="Y172" i="8" s="1"/>
  <c r="X153" i="8"/>
  <c r="Y153" i="8" s="1"/>
  <c r="X144" i="8"/>
  <c r="Y144" i="8" s="1"/>
  <c r="X135" i="8"/>
  <c r="Y135" i="8" s="1"/>
  <c r="X126" i="8"/>
  <c r="Y126" i="8" s="1"/>
  <c r="X107" i="8"/>
  <c r="Y107" i="8" s="1"/>
  <c r="X103" i="8"/>
  <c r="Y103" i="8" s="1"/>
  <c r="X90" i="8"/>
  <c r="Y90" i="8" s="1"/>
  <c r="X86" i="8"/>
  <c r="Y86" i="8" s="1"/>
  <c r="X81" i="8"/>
  <c r="Y81" i="8" s="1"/>
  <c r="X63" i="8"/>
  <c r="Y63" i="8" s="1"/>
  <c r="X54" i="8"/>
  <c r="Y54" i="8" s="1"/>
  <c r="X45" i="8"/>
  <c r="Y45" i="8" s="1"/>
  <c r="X31" i="8"/>
  <c r="Y31" i="8" s="1"/>
  <c r="BB303" i="8"/>
  <c r="BC303" i="8" s="1"/>
  <c r="BB271" i="8"/>
  <c r="BC271" i="8" s="1"/>
  <c r="BB140" i="8"/>
  <c r="BC140" i="8" s="1"/>
  <c r="BB26" i="8"/>
  <c r="BC26" i="8" s="1"/>
  <c r="AR294" i="8"/>
  <c r="AS294" i="8" s="1"/>
  <c r="AR289" i="8"/>
  <c r="AS289" i="8" s="1"/>
  <c r="AR278" i="8"/>
  <c r="AS278" i="8" s="1"/>
  <c r="AR185" i="8"/>
  <c r="AS185" i="8" s="1"/>
  <c r="AR126" i="8"/>
  <c r="AS126" i="8" s="1"/>
  <c r="BB298" i="8"/>
  <c r="BC298" i="8" s="1"/>
  <c r="BB282" i="8"/>
  <c r="BC282" i="8" s="1"/>
  <c r="BB266" i="8"/>
  <c r="BC266" i="8" s="1"/>
  <c r="BB256" i="8"/>
  <c r="BC256" i="8" s="1"/>
  <c r="BB185" i="8"/>
  <c r="BC185" i="8" s="1"/>
  <c r="BB179" i="8"/>
  <c r="BC179" i="8" s="1"/>
  <c r="BB157" i="8"/>
  <c r="BC157" i="8" s="1"/>
  <c r="BB135" i="8"/>
  <c r="BC135" i="8" s="1"/>
  <c r="BB124" i="8"/>
  <c r="BC124" i="8" s="1"/>
  <c r="BB97" i="8"/>
  <c r="BC97" i="8" s="1"/>
  <c r="BB81" i="8"/>
  <c r="BC81" i="8" s="1"/>
  <c r="BB76" i="8"/>
  <c r="BC76" i="8" s="1"/>
  <c r="BB59" i="8"/>
  <c r="BC59" i="8" s="1"/>
  <c r="BB53" i="8"/>
  <c r="BC53" i="8" s="1"/>
  <c r="BB48" i="8"/>
  <c r="BC48" i="8" s="1"/>
  <c r="BB43" i="8"/>
  <c r="BC43" i="8" s="1"/>
  <c r="BB22" i="8"/>
  <c r="BC22" i="8" s="1"/>
  <c r="BB17" i="8"/>
  <c r="BC17" i="8" s="1"/>
  <c r="AR312" i="8"/>
  <c r="AS312" i="8" s="1"/>
  <c r="AR241" i="8"/>
  <c r="AS241" i="8" s="1"/>
  <c r="AR219" i="8"/>
  <c r="AS219" i="8" s="1"/>
  <c r="AR164" i="8"/>
  <c r="AS164" i="8" s="1"/>
  <c r="AR153" i="8"/>
  <c r="AS153" i="8" s="1"/>
  <c r="AR137" i="8"/>
  <c r="AS137" i="8" s="1"/>
  <c r="AR116" i="8"/>
  <c r="AS116" i="8" s="1"/>
  <c r="AR106" i="8"/>
  <c r="AS106" i="8" s="1"/>
  <c r="AR48" i="8"/>
  <c r="AS48" i="8" s="1"/>
  <c r="AR32" i="8"/>
  <c r="AS32" i="8" s="1"/>
  <c r="AH305" i="8"/>
  <c r="AI305" i="8" s="1"/>
  <c r="AH283" i="8"/>
  <c r="AI283" i="8" s="1"/>
  <c r="AH267" i="8"/>
  <c r="AI267" i="8" s="1"/>
  <c r="AH251" i="8"/>
  <c r="AI251" i="8" s="1"/>
  <c r="AH183" i="8"/>
  <c r="AI183" i="8" s="1"/>
  <c r="AH106" i="8"/>
  <c r="AI106" i="8" s="1"/>
  <c r="AH101" i="8"/>
  <c r="AI101" i="8" s="1"/>
  <c r="AH78" i="8"/>
  <c r="AI78" i="8" s="1"/>
  <c r="AH64" i="8"/>
  <c r="AI64" i="8" s="1"/>
  <c r="AH31" i="8"/>
  <c r="AI31" i="8" s="1"/>
  <c r="AH22" i="8"/>
  <c r="AI22" i="8" s="1"/>
  <c r="X294" i="8"/>
  <c r="Y294" i="8" s="1"/>
  <c r="X262" i="8"/>
  <c r="Y262" i="8" s="1"/>
  <c r="X257" i="8"/>
  <c r="Y257" i="8" s="1"/>
  <c r="X243" i="8"/>
  <c r="Y243" i="8" s="1"/>
  <c r="X221" i="8"/>
  <c r="Y221" i="8" s="1"/>
  <c r="X217" i="8"/>
  <c r="Y217" i="8" s="1"/>
  <c r="X190" i="8"/>
  <c r="Y190" i="8" s="1"/>
  <c r="X181" i="8"/>
  <c r="Y181" i="8" s="1"/>
  <c r="X162" i="8"/>
  <c r="Y162" i="8" s="1"/>
  <c r="X148" i="8"/>
  <c r="Y148" i="8" s="1"/>
  <c r="X139" i="8"/>
  <c r="Y139" i="8" s="1"/>
  <c r="X130" i="8"/>
  <c r="Y130" i="8" s="1"/>
  <c r="X121" i="8"/>
  <c r="Y121" i="8" s="1"/>
  <c r="X116" i="8"/>
  <c r="Y116" i="8" s="1"/>
  <c r="X94" i="8"/>
  <c r="Y94" i="8" s="1"/>
  <c r="X72" i="8"/>
  <c r="Y72" i="8" s="1"/>
  <c r="X49" i="8"/>
  <c r="Y49" i="8" s="1"/>
  <c r="X40" i="8"/>
  <c r="Y40" i="8" s="1"/>
  <c r="X26" i="8"/>
  <c r="Y26" i="8" s="1"/>
  <c r="BB309" i="8"/>
  <c r="BC309" i="8" s="1"/>
  <c r="BB292" i="8"/>
  <c r="BC292" i="8" s="1"/>
  <c r="BB287" i="8"/>
  <c r="BC287" i="8" s="1"/>
  <c r="BB276" i="8"/>
  <c r="BC276" i="8" s="1"/>
  <c r="BB240" i="8"/>
  <c r="BC240" i="8" s="1"/>
  <c r="BB234" i="8"/>
  <c r="BC234" i="8" s="1"/>
  <c r="BB229" i="8"/>
  <c r="BC229" i="8" s="1"/>
  <c r="BB190" i="8"/>
  <c r="BC190" i="8" s="1"/>
  <c r="BB173" i="8"/>
  <c r="BC173" i="8" s="1"/>
  <c r="BB167" i="8"/>
  <c r="BC167" i="8" s="1"/>
  <c r="BB162" i="8"/>
  <c r="BC162" i="8" s="1"/>
  <c r="BB151" i="8"/>
  <c r="BC151" i="8" s="1"/>
  <c r="BB146" i="8"/>
  <c r="BC146" i="8" s="1"/>
  <c r="BB102" i="8"/>
  <c r="BC102" i="8" s="1"/>
  <c r="BB32" i="8"/>
  <c r="BC32" i="8" s="1"/>
  <c r="AR284" i="8"/>
  <c r="AS284" i="8" s="1"/>
  <c r="AR273" i="8"/>
  <c r="AS273" i="8" s="1"/>
  <c r="AR257" i="8"/>
  <c r="AS257" i="8" s="1"/>
  <c r="AR251" i="8"/>
  <c r="AS251" i="8" s="1"/>
  <c r="AR235" i="8"/>
  <c r="AS235" i="8" s="1"/>
  <c r="AR229" i="8"/>
  <c r="AS229" i="8" s="1"/>
  <c r="AR213" i="8"/>
  <c r="AS213" i="8" s="1"/>
  <c r="AR174" i="8"/>
  <c r="AS174" i="8" s="1"/>
  <c r="AR169" i="8"/>
  <c r="AS169" i="8" s="1"/>
  <c r="AR158" i="8"/>
  <c r="AS158" i="8" s="1"/>
  <c r="AR132" i="8"/>
  <c r="AS132" i="8" s="1"/>
  <c r="AR110" i="8"/>
  <c r="AS110" i="8" s="1"/>
  <c r="AR89" i="8"/>
  <c r="AS89" i="8" s="1"/>
  <c r="AR64" i="8"/>
  <c r="AS64" i="8" s="1"/>
  <c r="AR43" i="8"/>
  <c r="AS43" i="8" s="1"/>
  <c r="AR21" i="8"/>
  <c r="AS21" i="8" s="1"/>
  <c r="AH261" i="8"/>
  <c r="AI261" i="8" s="1"/>
  <c r="AH256" i="8"/>
  <c r="AI256" i="8" s="1"/>
  <c r="AH245" i="8"/>
  <c r="AI245" i="8" s="1"/>
  <c r="AH240" i="8"/>
  <c r="AI240" i="8" s="1"/>
  <c r="AH218" i="8"/>
  <c r="AI218" i="8" s="1"/>
  <c r="AH204" i="8"/>
  <c r="AI204" i="8" s="1"/>
  <c r="AH199" i="8"/>
  <c r="AI199" i="8" s="1"/>
  <c r="AH178" i="8"/>
  <c r="AI178" i="8" s="1"/>
  <c r="AH162" i="8"/>
  <c r="AI162" i="8" s="1"/>
  <c r="AH157" i="8"/>
  <c r="AI157" i="8" s="1"/>
  <c r="AH137" i="8"/>
  <c r="AI137" i="8" s="1"/>
  <c r="AH121" i="8"/>
  <c r="AI121" i="8" s="1"/>
  <c r="AH116" i="8"/>
  <c r="AI116" i="8" s="1"/>
  <c r="AH96" i="8"/>
  <c r="AI96" i="8" s="1"/>
  <c r="AH87" i="8"/>
  <c r="AI87" i="8" s="1"/>
  <c r="AH73" i="8"/>
  <c r="AI73" i="8" s="1"/>
  <c r="AH54" i="8"/>
  <c r="AI54" i="8" s="1"/>
  <c r="AH45" i="8"/>
  <c r="AI45" i="8" s="1"/>
  <c r="AH40" i="8"/>
  <c r="AI40" i="8" s="1"/>
  <c r="X308" i="8"/>
  <c r="Y308" i="8" s="1"/>
  <c r="X303" i="8"/>
  <c r="Y303" i="8" s="1"/>
  <c r="X289" i="8"/>
  <c r="Y289" i="8" s="1"/>
  <c r="X271" i="8"/>
  <c r="Y271" i="8" s="1"/>
  <c r="X266" i="8"/>
  <c r="Y266" i="8" s="1"/>
  <c r="X252" i="8"/>
  <c r="Y252" i="8" s="1"/>
  <c r="X238" i="8"/>
  <c r="Y238" i="8" s="1"/>
  <c r="X208" i="8"/>
  <c r="Y208" i="8" s="1"/>
  <c r="X157" i="8"/>
  <c r="Y157" i="8" s="1"/>
  <c r="X111" i="8"/>
  <c r="Y111" i="8" s="1"/>
  <c r="X98" i="8"/>
  <c r="Y98" i="8" s="1"/>
  <c r="X76" i="8"/>
  <c r="Y76" i="8" s="1"/>
  <c r="X67" i="8"/>
  <c r="Y67" i="8" s="1"/>
  <c r="X58" i="8"/>
  <c r="Y58" i="8" s="1"/>
  <c r="X35" i="8"/>
  <c r="Y35" i="8" s="1"/>
  <c r="X21" i="8"/>
  <c r="Y21" i="8" s="1"/>
  <c r="X17" i="8"/>
  <c r="Y17" i="8" s="1"/>
  <c r="BB260" i="8"/>
  <c r="BC260" i="8" s="1"/>
  <c r="BB250" i="8"/>
  <c r="BC250" i="8" s="1"/>
  <c r="BB206" i="8"/>
  <c r="BC206" i="8" s="1"/>
  <c r="BB64" i="8"/>
  <c r="BC64" i="8" s="1"/>
  <c r="BB37" i="8"/>
  <c r="BC37" i="8" s="1"/>
  <c r="AR245" i="8"/>
  <c r="AS245" i="8" s="1"/>
  <c r="AR224" i="8"/>
  <c r="AS224" i="8" s="1"/>
  <c r="AR202" i="8"/>
  <c r="AS202" i="8" s="1"/>
  <c r="AR142" i="8"/>
  <c r="AS142" i="8" s="1"/>
  <c r="AR74" i="8"/>
  <c r="AS74" i="8" s="1"/>
  <c r="BB297" i="8"/>
  <c r="BC297" i="8" s="1"/>
  <c r="BB281" i="8"/>
  <c r="BC281" i="8" s="1"/>
  <c r="BB265" i="8"/>
  <c r="BC265" i="8" s="1"/>
  <c r="BB255" i="8"/>
  <c r="BC255" i="8" s="1"/>
  <c r="BB222" i="8"/>
  <c r="BC222" i="8" s="1"/>
  <c r="BB217" i="8"/>
  <c r="BC217" i="8" s="1"/>
  <c r="BB178" i="8"/>
  <c r="BC178" i="8" s="1"/>
  <c r="BB156" i="8"/>
  <c r="BC156" i="8" s="1"/>
  <c r="BB118" i="8"/>
  <c r="BC118" i="8" s="1"/>
  <c r="BB112" i="8"/>
  <c r="BC112" i="8" s="1"/>
  <c r="BB96" i="8"/>
  <c r="BC96" i="8" s="1"/>
  <c r="BB85" i="8"/>
  <c r="BC85" i="8" s="1"/>
  <c r="BB80" i="8"/>
  <c r="BC80" i="8" s="1"/>
  <c r="BB58" i="8"/>
  <c r="BC58" i="8" s="1"/>
  <c r="BB52" i="8"/>
  <c r="BC52" i="8" s="1"/>
  <c r="BB42" i="8"/>
  <c r="BC42" i="8" s="1"/>
  <c r="AR305" i="8"/>
  <c r="AS305" i="8" s="1"/>
  <c r="AR240" i="8"/>
  <c r="AS240" i="8" s="1"/>
  <c r="AR218" i="8"/>
  <c r="AS218" i="8" s="1"/>
  <c r="AR179" i="8"/>
  <c r="AS179" i="8" s="1"/>
  <c r="AR152" i="8"/>
  <c r="AS152" i="8" s="1"/>
  <c r="AR136" i="8"/>
  <c r="AS136" i="8" s="1"/>
  <c r="AR115" i="8"/>
  <c r="AS115" i="8" s="1"/>
  <c r="AR105" i="8"/>
  <c r="AS105" i="8" s="1"/>
  <c r="AR99" i="8"/>
  <c r="AS99" i="8" s="1"/>
  <c r="AR79" i="8"/>
  <c r="AS79" i="8" s="1"/>
  <c r="AR68" i="8"/>
  <c r="AS68" i="8" s="1"/>
  <c r="AH304" i="8"/>
  <c r="AI304" i="8" s="1"/>
  <c r="AH298" i="8"/>
  <c r="AI298" i="8" s="1"/>
  <c r="AH293" i="8"/>
  <c r="AI293" i="8" s="1"/>
  <c r="AH282" i="8"/>
  <c r="AI282" i="8" s="1"/>
  <c r="AH266" i="8"/>
  <c r="AI266" i="8" s="1"/>
  <c r="AH223" i="8"/>
  <c r="AI223" i="8" s="1"/>
  <c r="AH193" i="8"/>
  <c r="AI193" i="8" s="1"/>
  <c r="AH182" i="8"/>
  <c r="AI182" i="8" s="1"/>
  <c r="AH110" i="8"/>
  <c r="AI110" i="8" s="1"/>
  <c r="AH105" i="8"/>
  <c r="AI105" i="8" s="1"/>
  <c r="AH100" i="8"/>
  <c r="AI100" i="8" s="1"/>
  <c r="AH63" i="8"/>
  <c r="AI63" i="8" s="1"/>
  <c r="AH58" i="8"/>
  <c r="AI58" i="8" s="1"/>
  <c r="AH21" i="8"/>
  <c r="AI21" i="8" s="1"/>
  <c r="X312" i="8"/>
  <c r="Y312" i="8" s="1"/>
  <c r="X293" i="8"/>
  <c r="Y293" i="8" s="1"/>
  <c r="X284" i="8"/>
  <c r="Y284" i="8" s="1"/>
  <c r="X261" i="8"/>
  <c r="Y261" i="8" s="1"/>
  <c r="X256" i="8"/>
  <c r="Y256" i="8" s="1"/>
  <c r="X242" i="8"/>
  <c r="Y242" i="8" s="1"/>
  <c r="X212" i="8"/>
  <c r="Y212" i="8" s="1"/>
  <c r="X203" i="8"/>
  <c r="Y203" i="8" s="1"/>
  <c r="X189" i="8"/>
  <c r="Y189" i="8" s="1"/>
  <c r="X180" i="8"/>
  <c r="Y180" i="8" s="1"/>
  <c r="X175" i="8"/>
  <c r="Y175" i="8" s="1"/>
  <c r="X161" i="8"/>
  <c r="Y161" i="8" s="1"/>
  <c r="X147" i="8"/>
  <c r="Y147" i="8" s="1"/>
  <c r="X138" i="8"/>
  <c r="Y138" i="8" s="1"/>
  <c r="X120" i="8"/>
  <c r="Y120" i="8" s="1"/>
  <c r="BB307" i="8"/>
  <c r="BC307" i="8" s="1"/>
  <c r="BB274" i="8"/>
  <c r="BC274" i="8" s="1"/>
  <c r="BB165" i="8"/>
  <c r="BC165" i="8" s="1"/>
  <c r="BB89" i="8"/>
  <c r="BC89" i="8" s="1"/>
  <c r="BB79" i="8"/>
  <c r="BC79" i="8" s="1"/>
  <c r="BB45" i="8"/>
  <c r="BC45" i="8" s="1"/>
  <c r="BB35" i="8"/>
  <c r="BC35" i="8" s="1"/>
  <c r="BB30" i="8"/>
  <c r="BC30" i="8" s="1"/>
  <c r="BB24" i="8"/>
  <c r="BC24" i="8" s="1"/>
  <c r="AR298" i="8"/>
  <c r="AS298" i="8" s="1"/>
  <c r="AR287" i="8"/>
  <c r="AS287" i="8" s="1"/>
  <c r="AR271" i="8"/>
  <c r="AS271" i="8" s="1"/>
  <c r="AR249" i="8"/>
  <c r="AS249" i="8" s="1"/>
  <c r="AR227" i="8"/>
  <c r="AS227" i="8" s="1"/>
  <c r="AR194" i="8"/>
  <c r="AS194" i="8" s="1"/>
  <c r="AR183" i="8"/>
  <c r="AS183" i="8" s="1"/>
  <c r="AR172" i="8"/>
  <c r="AS172" i="8" s="1"/>
  <c r="AR145" i="8"/>
  <c r="AS145" i="8" s="1"/>
  <c r="AR135" i="8"/>
  <c r="AS135" i="8" s="1"/>
  <c r="AR108" i="8"/>
  <c r="AS108" i="8" s="1"/>
  <c r="AR92" i="8"/>
  <c r="AS92" i="8" s="1"/>
  <c r="AR87" i="8"/>
  <c r="AS87" i="8" s="1"/>
  <c r="AR72" i="8"/>
  <c r="AS72" i="8" s="1"/>
  <c r="AR62" i="8"/>
  <c r="AS62" i="8" s="1"/>
  <c r="AR56" i="8"/>
  <c r="AS56" i="8" s="1"/>
  <c r="AR19" i="8"/>
  <c r="AS19" i="8" s="1"/>
  <c r="AH243" i="8"/>
  <c r="AI243" i="8" s="1"/>
  <c r="AH238" i="8"/>
  <c r="AI238" i="8" s="1"/>
  <c r="AH232" i="8"/>
  <c r="AI232" i="8" s="1"/>
  <c r="AH216" i="8"/>
  <c r="AI216" i="8" s="1"/>
  <c r="AH211" i="8"/>
  <c r="AI211" i="8" s="1"/>
  <c r="AH202" i="8"/>
  <c r="AI202" i="8" s="1"/>
  <c r="AH197" i="8"/>
  <c r="AI197" i="8" s="1"/>
  <c r="AH160" i="8"/>
  <c r="AI160" i="8" s="1"/>
  <c r="AH155" i="8"/>
  <c r="AI155" i="8" s="1"/>
  <c r="AH144" i="8"/>
  <c r="AI144" i="8" s="1"/>
  <c r="AH119" i="8"/>
  <c r="AI119" i="8" s="1"/>
  <c r="AH114" i="8"/>
  <c r="AI114" i="8" s="1"/>
  <c r="AH94" i="8"/>
  <c r="AI94" i="8" s="1"/>
  <c r="AH71" i="8"/>
  <c r="AI71" i="8" s="1"/>
  <c r="AH52" i="8"/>
  <c r="AI52" i="8" s="1"/>
  <c r="AH43" i="8"/>
  <c r="AI43" i="8" s="1"/>
  <c r="AH38" i="8"/>
  <c r="AI38" i="8" s="1"/>
  <c r="AH29" i="8"/>
  <c r="AI29" i="8" s="1"/>
  <c r="X306" i="8"/>
  <c r="Y306" i="8" s="1"/>
  <c r="X301" i="8"/>
  <c r="Y301" i="8" s="1"/>
  <c r="X287" i="8"/>
  <c r="Y287" i="8" s="1"/>
  <c r="X283" i="8"/>
  <c r="Y283" i="8" s="1"/>
  <c r="X264" i="8"/>
  <c r="Y264" i="8" s="1"/>
  <c r="X250" i="8"/>
  <c r="Y250" i="8" s="1"/>
  <c r="X245" i="8"/>
  <c r="Y245" i="8" s="1"/>
  <c r="X228" i="8"/>
  <c r="Y228" i="8" s="1"/>
  <c r="X219" i="8"/>
  <c r="Y219" i="8" s="1"/>
  <c r="X206" i="8"/>
  <c r="Y206" i="8" s="1"/>
  <c r="X202" i="8"/>
  <c r="Y202" i="8" s="1"/>
  <c r="X197" i="8"/>
  <c r="Y197" i="8" s="1"/>
  <c r="X174" i="8"/>
  <c r="Y174" i="8" s="1"/>
  <c r="X155" i="8"/>
  <c r="Y155" i="8" s="1"/>
  <c r="X128" i="8"/>
  <c r="Y128" i="8" s="1"/>
  <c r="X109" i="8"/>
  <c r="Y109" i="8" s="1"/>
  <c r="X96" i="8"/>
  <c r="Y96" i="8" s="1"/>
  <c r="X88" i="8"/>
  <c r="Y88" i="8" s="1"/>
  <c r="X65" i="8"/>
  <c r="Y65" i="8" s="1"/>
  <c r="X56" i="8"/>
  <c r="Y56" i="8" s="1"/>
  <c r="X33" i="8"/>
  <c r="Y33" i="8" s="1"/>
  <c r="BB312" i="8"/>
  <c r="BC312" i="8" s="1"/>
  <c r="BB258" i="8"/>
  <c r="BC258" i="8" s="1"/>
  <c r="BB253" i="8"/>
  <c r="BC253" i="8" s="1"/>
  <c r="BB204" i="8"/>
  <c r="BC204" i="8" s="1"/>
  <c r="BB198" i="8"/>
  <c r="BC198" i="8" s="1"/>
  <c r="BB121" i="8"/>
  <c r="BC121" i="8" s="1"/>
  <c r="BB83" i="8"/>
  <c r="BC83" i="8" s="1"/>
  <c r="BB73" i="8"/>
  <c r="BC73" i="8" s="1"/>
  <c r="BB290" i="8"/>
  <c r="BC290" i="8" s="1"/>
  <c r="BB242" i="8"/>
  <c r="BC242" i="8" s="1"/>
  <c r="BB103" i="8"/>
  <c r="BC103" i="8" s="1"/>
  <c r="BB66" i="8"/>
  <c r="BC66" i="8" s="1"/>
  <c r="AR299" i="8"/>
  <c r="AS299" i="8" s="1"/>
  <c r="AR178" i="8"/>
  <c r="AS178" i="8" s="1"/>
  <c r="AR166" i="8"/>
  <c r="AS166" i="8" s="1"/>
  <c r="AR36" i="8"/>
  <c r="AS36" i="8" s="1"/>
  <c r="AR30" i="8"/>
  <c r="AS30" i="8" s="1"/>
  <c r="AH295" i="8"/>
  <c r="AI295" i="8" s="1"/>
  <c r="AH277" i="8"/>
  <c r="AI277" i="8" s="1"/>
  <c r="AH123" i="8"/>
  <c r="AI123" i="8" s="1"/>
  <c r="AH80" i="8"/>
  <c r="AI80" i="8" s="1"/>
  <c r="AH17" i="8"/>
  <c r="AI17" i="8" s="1"/>
  <c r="X232" i="8"/>
  <c r="Y232" i="8" s="1"/>
  <c r="X223" i="8"/>
  <c r="Y223" i="8" s="1"/>
  <c r="X192" i="8"/>
  <c r="Y192" i="8" s="1"/>
  <c r="X182" i="8"/>
  <c r="Y182" i="8" s="1"/>
  <c r="X171" i="8"/>
  <c r="Y171" i="8" s="1"/>
  <c r="X166" i="8"/>
  <c r="Y166" i="8" s="1"/>
  <c r="X145" i="8"/>
  <c r="Y145" i="8" s="1"/>
  <c r="X125" i="8"/>
  <c r="Y125" i="8" s="1"/>
  <c r="X104" i="8"/>
  <c r="Y104" i="8" s="1"/>
  <c r="X100" i="8"/>
  <c r="Y100" i="8" s="1"/>
  <c r="X80" i="8"/>
  <c r="Y80" i="8" s="1"/>
  <c r="X75" i="8"/>
  <c r="Y75" i="8" s="1"/>
  <c r="X60" i="8"/>
  <c r="Y60" i="8" s="1"/>
  <c r="X55" i="8"/>
  <c r="Y55" i="8" s="1"/>
  <c r="X50" i="8"/>
  <c r="Y50" i="8" s="1"/>
  <c r="BB180" i="8"/>
  <c r="BC180" i="8" s="1"/>
  <c r="BB33" i="8"/>
  <c r="BC33" i="8" s="1"/>
  <c r="AR76" i="8"/>
  <c r="AS76" i="8" s="1"/>
  <c r="AR29" i="8"/>
  <c r="AS29" i="8" s="1"/>
  <c r="AH201" i="8"/>
  <c r="AI201" i="8" s="1"/>
  <c r="AH79" i="8"/>
  <c r="AI79" i="8" s="1"/>
  <c r="AH16" i="8"/>
  <c r="AI16" i="8" s="1"/>
  <c r="X241" i="8"/>
  <c r="Y241" i="8" s="1"/>
  <c r="X227" i="8"/>
  <c r="Y227" i="8" s="1"/>
  <c r="X191" i="8"/>
  <c r="Y191" i="8" s="1"/>
  <c r="X165" i="8"/>
  <c r="Y165" i="8" s="1"/>
  <c r="X99" i="8"/>
  <c r="Y99" i="8" s="1"/>
  <c r="X79" i="8"/>
  <c r="Y79" i="8" s="1"/>
  <c r="X64" i="8"/>
  <c r="Y64" i="8" s="1"/>
  <c r="X39" i="8"/>
  <c r="Y39" i="8" s="1"/>
  <c r="X34" i="8"/>
  <c r="Y34" i="8" s="1"/>
  <c r="BB101" i="8"/>
  <c r="BC101" i="8" s="1"/>
  <c r="AR303" i="8"/>
  <c r="AS303" i="8" s="1"/>
  <c r="AR261" i="8"/>
  <c r="AS261" i="8" s="1"/>
  <c r="AR243" i="8"/>
  <c r="AS243" i="8" s="1"/>
  <c r="AR212" i="8"/>
  <c r="AS212" i="8" s="1"/>
  <c r="AR98" i="8"/>
  <c r="AS98" i="8" s="1"/>
  <c r="AH252" i="8"/>
  <c r="AI252" i="8" s="1"/>
  <c r="AH228" i="8"/>
  <c r="AI228" i="8" s="1"/>
  <c r="AH98" i="8"/>
  <c r="AI98" i="8" s="1"/>
  <c r="AH57" i="8"/>
  <c r="AI57" i="8" s="1"/>
  <c r="X201" i="8"/>
  <c r="Y201" i="8" s="1"/>
  <c r="X159" i="8"/>
  <c r="Y159" i="8" s="1"/>
  <c r="X118" i="8"/>
  <c r="Y118" i="8" s="1"/>
  <c r="X48" i="8"/>
  <c r="Y48" i="8" s="1"/>
  <c r="X28" i="8"/>
  <c r="Y28" i="8" s="1"/>
  <c r="BB296" i="8"/>
  <c r="BC296" i="8" s="1"/>
  <c r="BB150" i="8"/>
  <c r="BC150" i="8" s="1"/>
  <c r="BB126" i="8"/>
  <c r="BC126" i="8" s="1"/>
  <c r="AR280" i="8"/>
  <c r="AS280" i="8" s="1"/>
  <c r="AR220" i="8"/>
  <c r="AS220" i="8" s="1"/>
  <c r="AR88" i="8"/>
  <c r="AS88" i="8" s="1"/>
  <c r="AH242" i="8"/>
  <c r="AI242" i="8" s="1"/>
  <c r="AH212" i="8"/>
  <c r="AI212" i="8" s="1"/>
  <c r="AH196" i="8"/>
  <c r="AI196" i="8" s="1"/>
  <c r="AH190" i="8"/>
  <c r="AI190" i="8" s="1"/>
  <c r="AH156" i="8"/>
  <c r="AI156" i="8" s="1"/>
  <c r="AH150" i="8"/>
  <c r="AI150" i="8" s="1"/>
  <c r="AH139" i="8"/>
  <c r="AI139" i="8" s="1"/>
  <c r="AH117" i="8"/>
  <c r="AI117" i="8" s="1"/>
  <c r="AH89" i="8"/>
  <c r="AI89" i="8" s="1"/>
  <c r="AH84" i="8"/>
  <c r="AI84" i="8" s="1"/>
  <c r="X290" i="8"/>
  <c r="Y290" i="8" s="1"/>
  <c r="X274" i="8"/>
  <c r="Y274" i="8" s="1"/>
  <c r="X253" i="8"/>
  <c r="Y253" i="8" s="1"/>
  <c r="X218" i="8"/>
  <c r="Y218" i="8" s="1"/>
  <c r="X150" i="8"/>
  <c r="Y150" i="8" s="1"/>
  <c r="X140" i="8"/>
  <c r="Y140" i="8" s="1"/>
  <c r="X114" i="8"/>
  <c r="Y114" i="8" s="1"/>
  <c r="X85" i="8"/>
  <c r="Y85" i="8" s="1"/>
  <c r="X70" i="8"/>
  <c r="Y70" i="8" s="1"/>
  <c r="BB247" i="8"/>
  <c r="BC247" i="8" s="1"/>
  <c r="BB211" i="8"/>
  <c r="BC211" i="8" s="1"/>
  <c r="BB205" i="8"/>
  <c r="BC205" i="8" s="1"/>
  <c r="BB187" i="8"/>
  <c r="BC187" i="8" s="1"/>
  <c r="BB174" i="8"/>
  <c r="BC174" i="8" s="1"/>
  <c r="AR292" i="8"/>
  <c r="AS292" i="8" s="1"/>
  <c r="AR286" i="8"/>
  <c r="AS286" i="8" s="1"/>
  <c r="AR244" i="8"/>
  <c r="AS244" i="8" s="1"/>
  <c r="AR226" i="8"/>
  <c r="AS226" i="8" s="1"/>
  <c r="AR195" i="8"/>
  <c r="AS195" i="8" s="1"/>
  <c r="AR189" i="8"/>
  <c r="AS189" i="8" s="1"/>
  <c r="AR171" i="8"/>
  <c r="AS171" i="8" s="1"/>
  <c r="AR159" i="8"/>
  <c r="AS159" i="8" s="1"/>
  <c r="AR123" i="8"/>
  <c r="AS123" i="8" s="1"/>
  <c r="AR70" i="8"/>
  <c r="AS70" i="8" s="1"/>
  <c r="AR18" i="8"/>
  <c r="AS18" i="8" s="1"/>
  <c r="AH288" i="8"/>
  <c r="AI288" i="8" s="1"/>
  <c r="AH253" i="8"/>
  <c r="AI253" i="8" s="1"/>
  <c r="AH247" i="8"/>
  <c r="AI247" i="8" s="1"/>
  <c r="AH172" i="8"/>
  <c r="AI172" i="8" s="1"/>
  <c r="AH133" i="8"/>
  <c r="AI133" i="8" s="1"/>
  <c r="AH128" i="8"/>
  <c r="AI128" i="8" s="1"/>
  <c r="AH99" i="8"/>
  <c r="AI99" i="8" s="1"/>
  <c r="AH74" i="8"/>
  <c r="AI74" i="8" s="1"/>
  <c r="AH53" i="8"/>
  <c r="AI53" i="8" s="1"/>
  <c r="AH48" i="8"/>
  <c r="AI48" i="8" s="1"/>
  <c r="AH37" i="8"/>
  <c r="AI37" i="8" s="1"/>
  <c r="AH32" i="8"/>
  <c r="AI32" i="8" s="1"/>
  <c r="X311" i="8"/>
  <c r="Y311" i="8" s="1"/>
  <c r="X300" i="8"/>
  <c r="Y300" i="8" s="1"/>
  <c r="X295" i="8"/>
  <c r="Y295" i="8" s="1"/>
  <c r="X279" i="8"/>
  <c r="Y279" i="8" s="1"/>
  <c r="X258" i="8"/>
  <c r="Y258" i="8" s="1"/>
  <c r="X247" i="8"/>
  <c r="Y247" i="8" s="1"/>
  <c r="X236" i="8"/>
  <c r="Y236" i="8" s="1"/>
  <c r="X160" i="8"/>
  <c r="Y160" i="8" s="1"/>
  <c r="X119" i="8"/>
  <c r="Y119" i="8" s="1"/>
  <c r="X29" i="8"/>
  <c r="Y29" i="8" s="1"/>
  <c r="X24" i="8"/>
  <c r="Y24" i="8" s="1"/>
  <c r="BB308" i="8"/>
  <c r="BC308" i="8" s="1"/>
  <c r="BB241" i="8"/>
  <c r="BC241" i="8" s="1"/>
  <c r="BB131" i="8"/>
  <c r="BC131" i="8" s="1"/>
  <c r="BB90" i="8"/>
  <c r="BC90" i="8" s="1"/>
  <c r="BB39" i="8"/>
  <c r="BC39" i="8" s="1"/>
  <c r="AR250" i="8"/>
  <c r="AS250" i="8" s="1"/>
  <c r="AR141" i="8"/>
  <c r="AS141" i="8" s="1"/>
  <c r="AR117" i="8"/>
  <c r="AS117" i="8" s="1"/>
  <c r="AH276" i="8"/>
  <c r="AI276" i="8" s="1"/>
  <c r="AH217" i="8"/>
  <c r="AI217" i="8" s="1"/>
  <c r="AH161" i="8"/>
  <c r="AI161" i="8" s="1"/>
  <c r="AH122" i="8"/>
  <c r="AI122" i="8" s="1"/>
  <c r="X231" i="8"/>
  <c r="Y231" i="8" s="1"/>
  <c r="X222" i="8"/>
  <c r="Y222" i="8" s="1"/>
  <c r="X196" i="8"/>
  <c r="Y196" i="8" s="1"/>
  <c r="X170" i="8"/>
  <c r="Y170" i="8" s="1"/>
  <c r="X134" i="8"/>
  <c r="Y134" i="8" s="1"/>
  <c r="X124" i="8"/>
  <c r="Y124" i="8" s="1"/>
  <c r="X108" i="8"/>
  <c r="Y108" i="8" s="1"/>
  <c r="X89" i="8"/>
  <c r="Y89" i="8" s="1"/>
  <c r="X44" i="8"/>
  <c r="Y44" i="8" s="1"/>
  <c r="X19" i="8"/>
  <c r="Y19" i="8" s="1"/>
  <c r="BB264" i="8"/>
  <c r="BC264" i="8" s="1"/>
  <c r="BB95" i="8"/>
  <c r="BC95" i="8" s="1"/>
  <c r="AR291" i="8"/>
  <c r="AS291" i="8" s="1"/>
  <c r="AR188" i="8"/>
  <c r="AS188" i="8" s="1"/>
  <c r="AR146" i="8"/>
  <c r="AS146" i="8" s="1"/>
  <c r="AR34" i="8"/>
  <c r="AS34" i="8" s="1"/>
  <c r="AH246" i="8"/>
  <c r="AI246" i="8" s="1"/>
  <c r="AH171" i="8"/>
  <c r="AI171" i="8" s="1"/>
  <c r="AH138" i="8"/>
  <c r="AI138" i="8" s="1"/>
  <c r="AH47" i="8"/>
  <c r="AI47" i="8" s="1"/>
  <c r="AH20" i="8"/>
  <c r="AI20" i="8" s="1"/>
  <c r="X310" i="8"/>
  <c r="Y310" i="8" s="1"/>
  <c r="X185" i="8"/>
  <c r="Y185" i="8" s="1"/>
  <c r="X93" i="8"/>
  <c r="Y93" i="8" s="1"/>
  <c r="X53" i="8"/>
  <c r="Y53" i="8" s="1"/>
  <c r="BB283" i="8"/>
  <c r="BC283" i="8" s="1"/>
  <c r="BB51" i="8"/>
  <c r="BC51" i="8" s="1"/>
  <c r="AR315" i="8"/>
  <c r="AS315" i="8" s="1"/>
  <c r="AR256" i="8"/>
  <c r="AS256" i="8" s="1"/>
  <c r="AR128" i="8"/>
  <c r="AS128" i="8" s="1"/>
  <c r="AR81" i="8"/>
  <c r="AS81" i="8" s="1"/>
  <c r="AH281" i="8"/>
  <c r="AI281" i="8" s="1"/>
  <c r="AH270" i="8"/>
  <c r="AI270" i="8" s="1"/>
  <c r="AH258" i="8"/>
  <c r="AI258" i="8" s="1"/>
  <c r="AH206" i="8"/>
  <c r="AI206" i="8" s="1"/>
  <c r="AH149" i="8"/>
  <c r="AI149" i="8" s="1"/>
  <c r="AH93" i="8"/>
  <c r="AI93" i="8" s="1"/>
  <c r="AH88" i="8"/>
  <c r="AI88" i="8" s="1"/>
  <c r="AH83" i="8"/>
  <c r="AI83" i="8" s="1"/>
  <c r="AH68" i="8"/>
  <c r="AI68" i="8" s="1"/>
  <c r="AH42" i="8"/>
  <c r="AI42" i="8" s="1"/>
  <c r="AH26" i="8"/>
  <c r="AI26" i="8" s="1"/>
  <c r="X273" i="8"/>
  <c r="Y273" i="8" s="1"/>
  <c r="X268" i="8"/>
  <c r="Y268" i="8" s="1"/>
  <c r="X263" i="8"/>
  <c r="Y263" i="8" s="1"/>
  <c r="X207" i="8"/>
  <c r="Y207" i="8" s="1"/>
  <c r="X154" i="8"/>
  <c r="Y154" i="8" s="1"/>
  <c r="X149" i="8"/>
  <c r="Y149" i="8" s="1"/>
  <c r="X129" i="8"/>
  <c r="Y129" i="8" s="1"/>
  <c r="X113" i="8"/>
  <c r="Y113" i="8" s="1"/>
  <c r="X84" i="8"/>
  <c r="Y84" i="8" s="1"/>
  <c r="X74" i="8"/>
  <c r="Y74" i="8" s="1"/>
  <c r="X69" i="8"/>
  <c r="Y69" i="8" s="1"/>
  <c r="X59" i="8"/>
  <c r="Y59" i="8" s="1"/>
  <c r="BB275" i="8"/>
  <c r="BC275" i="8" s="1"/>
  <c r="BB257" i="8"/>
  <c r="BC257" i="8" s="1"/>
  <c r="BB239" i="8"/>
  <c r="BC239" i="8" s="1"/>
  <c r="BB153" i="8"/>
  <c r="BC153" i="8" s="1"/>
  <c r="BB111" i="8"/>
  <c r="BC111" i="8" s="1"/>
  <c r="BB94" i="8"/>
  <c r="BC94" i="8" s="1"/>
  <c r="BB88" i="8"/>
  <c r="BC88" i="8" s="1"/>
  <c r="BB31" i="8"/>
  <c r="BC31" i="8" s="1"/>
  <c r="AR277" i="8"/>
  <c r="AS277" i="8" s="1"/>
  <c r="AR242" i="8"/>
  <c r="AS242" i="8" s="1"/>
  <c r="AR187" i="8"/>
  <c r="AS187" i="8" s="1"/>
  <c r="AR97" i="8"/>
  <c r="AS97" i="8" s="1"/>
  <c r="AR16" i="8"/>
  <c r="AS16" i="8" s="1"/>
  <c r="AH297" i="8"/>
  <c r="AI297" i="8" s="1"/>
  <c r="AH239" i="8"/>
  <c r="AI239" i="8" s="1"/>
  <c r="AH215" i="8"/>
  <c r="AI215" i="8" s="1"/>
  <c r="AH181" i="8"/>
  <c r="AI181" i="8" s="1"/>
  <c r="AH120" i="8"/>
  <c r="AI120" i="8" s="1"/>
  <c r="AH97" i="8"/>
  <c r="AI97" i="8" s="1"/>
  <c r="AH82" i="8"/>
  <c r="AI82" i="8" s="1"/>
  <c r="AH72" i="8"/>
  <c r="AI72" i="8" s="1"/>
  <c r="AH56" i="8"/>
  <c r="AI56" i="8" s="1"/>
  <c r="AH51" i="8"/>
  <c r="AI51" i="8" s="1"/>
  <c r="AH46" i="8"/>
  <c r="AI46" i="8" s="1"/>
  <c r="AH30" i="8"/>
  <c r="AI30" i="8" s="1"/>
  <c r="AH19" i="8"/>
  <c r="AI19" i="8" s="1"/>
  <c r="X309" i="8"/>
  <c r="Y309" i="8" s="1"/>
  <c r="X282" i="8"/>
  <c r="Y282" i="8" s="1"/>
  <c r="X225" i="8"/>
  <c r="Y225" i="8" s="1"/>
  <c r="X215" i="8"/>
  <c r="Y215" i="8" s="1"/>
  <c r="X194" i="8"/>
  <c r="Y194" i="8" s="1"/>
  <c r="X184" i="8"/>
  <c r="Y184" i="8" s="1"/>
  <c r="X137" i="8"/>
  <c r="Y137" i="8" s="1"/>
  <c r="X106" i="8"/>
  <c r="Y106" i="8" s="1"/>
  <c r="X97" i="8"/>
  <c r="Y97" i="8" s="1"/>
  <c r="X92" i="8"/>
  <c r="Y92" i="8" s="1"/>
  <c r="X62" i="8"/>
  <c r="Y62" i="8" s="1"/>
  <c r="X52" i="8"/>
  <c r="Y52" i="8" s="1"/>
  <c r="X47" i="8"/>
  <c r="Y47" i="8" s="1"/>
  <c r="X32" i="8"/>
  <c r="Y32" i="8" s="1"/>
  <c r="X27" i="8"/>
  <c r="Y27" i="8" s="1"/>
  <c r="X22" i="8"/>
  <c r="Y22" i="8" s="1"/>
  <c r="BB244" i="8"/>
  <c r="BC244" i="8" s="1"/>
  <c r="BB220" i="8"/>
  <c r="BC220" i="8" s="1"/>
  <c r="BB208" i="8"/>
  <c r="BC208" i="8" s="1"/>
  <c r="BB117" i="8"/>
  <c r="BC117" i="8" s="1"/>
  <c r="BB19" i="8"/>
  <c r="BC19" i="8" s="1"/>
  <c r="AR265" i="8"/>
  <c r="AS265" i="8" s="1"/>
  <c r="AR192" i="8"/>
  <c r="AS192" i="8" s="1"/>
  <c r="AH303" i="8"/>
  <c r="AI303" i="8" s="1"/>
  <c r="AH279" i="8"/>
  <c r="AI279" i="8" s="1"/>
  <c r="AH274" i="8"/>
  <c r="AI274" i="8" s="1"/>
  <c r="AH268" i="8"/>
  <c r="AI268" i="8" s="1"/>
  <c r="AH187" i="8"/>
  <c r="AI187" i="8" s="1"/>
  <c r="AH170" i="8"/>
  <c r="AI170" i="8" s="1"/>
  <c r="AH164" i="8"/>
  <c r="AI164" i="8" s="1"/>
  <c r="AH141" i="8"/>
  <c r="AI141" i="8" s="1"/>
  <c r="AH102" i="8"/>
  <c r="AI102" i="8" s="1"/>
  <c r="AH91" i="8"/>
  <c r="AI91" i="8" s="1"/>
  <c r="AH61" i="8"/>
  <c r="AI61" i="8" s="1"/>
  <c r="X292" i="8"/>
  <c r="Y292" i="8" s="1"/>
  <c r="X255" i="8"/>
  <c r="Y255" i="8" s="1"/>
  <c r="X239" i="8"/>
  <c r="Y239" i="8" s="1"/>
  <c r="X220" i="8"/>
  <c r="Y220" i="8" s="1"/>
  <c r="X205" i="8"/>
  <c r="Y205" i="8" s="1"/>
  <c r="X173" i="8"/>
  <c r="Y173" i="8" s="1"/>
  <c r="X168" i="8"/>
  <c r="Y168" i="8" s="1"/>
  <c r="X163" i="8"/>
  <c r="Y163" i="8" s="1"/>
  <c r="X152" i="8"/>
  <c r="Y152" i="8" s="1"/>
  <c r="X142" i="8"/>
  <c r="Y142" i="8" s="1"/>
  <c r="X132" i="8"/>
  <c r="Y132" i="8" s="1"/>
  <c r="X127" i="8"/>
  <c r="Y127" i="8" s="1"/>
  <c r="X122" i="8"/>
  <c r="Y122" i="8" s="1"/>
  <c r="X77" i="8"/>
  <c r="Y77" i="8" s="1"/>
  <c r="X57" i="8"/>
  <c r="Y57" i="8" s="1"/>
  <c r="X42" i="8"/>
  <c r="Y42" i="8" s="1"/>
  <c r="X37" i="8"/>
  <c r="Y37" i="8" s="1"/>
  <c r="BB44" i="8"/>
  <c r="BC44" i="8" s="1"/>
  <c r="AR293" i="8"/>
  <c r="AS293" i="8" s="1"/>
  <c r="AR228" i="8"/>
  <c r="AS228" i="8" s="1"/>
  <c r="AR144" i="8"/>
  <c r="AS144" i="8" s="1"/>
  <c r="AH165" i="8"/>
  <c r="AI165" i="8" s="1"/>
  <c r="AH146" i="8"/>
  <c r="AI146" i="8" s="1"/>
  <c r="AH140" i="8"/>
  <c r="AI140" i="8" s="1"/>
  <c r="AH115" i="8"/>
  <c r="AI115" i="8" s="1"/>
  <c r="AH103" i="8"/>
  <c r="AI103" i="8" s="1"/>
  <c r="AH90" i="8"/>
  <c r="AI90" i="8" s="1"/>
  <c r="AH55" i="8"/>
  <c r="AI55" i="8" s="1"/>
  <c r="AH49" i="8"/>
  <c r="AI49" i="8" s="1"/>
  <c r="AH25" i="8"/>
  <c r="AI25" i="8" s="1"/>
  <c r="X254" i="8"/>
  <c r="Y254" i="8" s="1"/>
  <c r="X209" i="8"/>
  <c r="Y209" i="8" s="1"/>
  <c r="X178" i="8"/>
  <c r="Y178" i="8" s="1"/>
  <c r="X141" i="8"/>
  <c r="Y141" i="8" s="1"/>
  <c r="X123" i="8"/>
  <c r="Y123" i="8" s="1"/>
  <c r="X277" i="8"/>
  <c r="Y277" i="8" s="1"/>
  <c r="X146" i="8"/>
  <c r="Y146" i="8" s="1"/>
  <c r="X110" i="8"/>
  <c r="Y110" i="8" s="1"/>
  <c r="BB172" i="8"/>
  <c r="BC172" i="8" s="1"/>
  <c r="BB128" i="8"/>
  <c r="BC128" i="8" s="1"/>
  <c r="AR272" i="8"/>
  <c r="AS272" i="8" s="1"/>
  <c r="AR266" i="8"/>
  <c r="AS266" i="8" s="1"/>
  <c r="AR181" i="8"/>
  <c r="AS181" i="8" s="1"/>
  <c r="AR86" i="8"/>
  <c r="AS86" i="8" s="1"/>
  <c r="AR80" i="8"/>
  <c r="AS80" i="8" s="1"/>
  <c r="AR55" i="8"/>
  <c r="AS55" i="8" s="1"/>
  <c r="AR49" i="8"/>
  <c r="AS49" i="8" s="1"/>
  <c r="AR44" i="8"/>
  <c r="AS44" i="8" s="1"/>
  <c r="AH158" i="8"/>
  <c r="AI158" i="8" s="1"/>
  <c r="AH66" i="8"/>
  <c r="AI66" i="8" s="1"/>
  <c r="AH18" i="8"/>
  <c r="AI18" i="8" s="1"/>
  <c r="X288" i="8"/>
  <c r="Y288" i="8" s="1"/>
  <c r="X183" i="8"/>
  <c r="Y183" i="8" s="1"/>
  <c r="X51" i="8"/>
  <c r="Y51" i="8" s="1"/>
  <c r="X16" i="8"/>
  <c r="Y16" i="8" s="1"/>
  <c r="BB288" i="8"/>
  <c r="BC288" i="8" s="1"/>
  <c r="BB82" i="8"/>
  <c r="BC82" i="8" s="1"/>
  <c r="BB23" i="8"/>
  <c r="BC23" i="8" s="1"/>
  <c r="AR155" i="8"/>
  <c r="AS155" i="8" s="1"/>
  <c r="AR61" i="8"/>
  <c r="AS61" i="8" s="1"/>
  <c r="AH151" i="8"/>
  <c r="AI151" i="8" s="1"/>
  <c r="AH60" i="8"/>
  <c r="AI60" i="8" s="1"/>
  <c r="AH35" i="8"/>
  <c r="AI35" i="8" s="1"/>
  <c r="AH24" i="8"/>
  <c r="AI24" i="8" s="1"/>
  <c r="X265" i="8"/>
  <c r="Y265" i="8" s="1"/>
  <c r="X259" i="8"/>
  <c r="Y259" i="8" s="1"/>
  <c r="X235" i="8"/>
  <c r="Y235" i="8" s="1"/>
  <c r="X188" i="8"/>
  <c r="Y188" i="8" s="1"/>
  <c r="X177" i="8"/>
  <c r="Y177" i="8" s="1"/>
  <c r="X115" i="8"/>
  <c r="Y115" i="8" s="1"/>
  <c r="BB164" i="8"/>
  <c r="BC164" i="8" s="1"/>
  <c r="BB158" i="8"/>
  <c r="BC158" i="8" s="1"/>
  <c r="AR109" i="8"/>
  <c r="AS109" i="8" s="1"/>
  <c r="AH310" i="8"/>
  <c r="AI310" i="8" s="1"/>
  <c r="AH284" i="8"/>
  <c r="AI284" i="8" s="1"/>
  <c r="AH219" i="8"/>
  <c r="AI219" i="8" s="1"/>
  <c r="AH188" i="8"/>
  <c r="AI188" i="8" s="1"/>
  <c r="AH131" i="8"/>
  <c r="AI131" i="8" s="1"/>
  <c r="AH70" i="8"/>
  <c r="AI70" i="8" s="1"/>
  <c r="AH34" i="8"/>
  <c r="AI34" i="8" s="1"/>
  <c r="X304" i="8"/>
  <c r="Y304" i="8" s="1"/>
  <c r="X298" i="8"/>
  <c r="Y298" i="8" s="1"/>
  <c r="X275" i="8"/>
  <c r="Y275" i="8" s="1"/>
  <c r="X193" i="8"/>
  <c r="Y193" i="8" s="1"/>
  <c r="X187" i="8"/>
  <c r="Y187" i="8" s="1"/>
  <c r="X91" i="8"/>
  <c r="Y91" i="8" s="1"/>
  <c r="X68" i="8"/>
  <c r="Y68" i="8" s="1"/>
  <c r="X25" i="8"/>
  <c r="Y25" i="8" s="1"/>
  <c r="BB280" i="8"/>
  <c r="BC280" i="8" s="1"/>
  <c r="BB267" i="8"/>
  <c r="BC267" i="8" s="1"/>
  <c r="BB74" i="8"/>
  <c r="BC74" i="8" s="1"/>
  <c r="AR270" i="8"/>
  <c r="AS270" i="8" s="1"/>
  <c r="AR264" i="8"/>
  <c r="AS264" i="8" s="1"/>
  <c r="AR258" i="8"/>
  <c r="AS258" i="8" s="1"/>
  <c r="AR205" i="8"/>
  <c r="AS205" i="8" s="1"/>
  <c r="AR90" i="8"/>
  <c r="AS90" i="8" s="1"/>
  <c r="AH290" i="8"/>
  <c r="AI290" i="8" s="1"/>
  <c r="AH244" i="8"/>
  <c r="AI244" i="8" s="1"/>
  <c r="AH231" i="8"/>
  <c r="AI231" i="8" s="1"/>
  <c r="AH225" i="8"/>
  <c r="AI225" i="8" s="1"/>
  <c r="AH112" i="8"/>
  <c r="AI112" i="8" s="1"/>
  <c r="AH28" i="8"/>
  <c r="AI28" i="8" s="1"/>
  <c r="X286" i="8"/>
  <c r="Y286" i="8" s="1"/>
  <c r="X251" i="8"/>
  <c r="Y251" i="8" s="1"/>
  <c r="X169" i="8"/>
  <c r="Y169" i="8" s="1"/>
  <c r="X102" i="8"/>
  <c r="Y102" i="8" s="1"/>
  <c r="X43" i="8"/>
  <c r="Y43" i="8" s="1"/>
  <c r="AH192" i="8"/>
  <c r="AI192" i="8" s="1"/>
  <c r="X302" i="8"/>
  <c r="Y302" i="8" s="1"/>
  <c r="X210" i="8"/>
  <c r="Y210" i="8" s="1"/>
  <c r="X179" i="8"/>
  <c r="Y179" i="8" s="1"/>
  <c r="X101" i="8"/>
  <c r="Y101" i="8" s="1"/>
  <c r="X66" i="8"/>
  <c r="Y66" i="8" s="1"/>
  <c r="X23" i="8"/>
  <c r="Y23" i="8" s="1"/>
  <c r="BB166" i="8"/>
  <c r="BC166" i="8" s="1"/>
  <c r="BB122" i="8"/>
  <c r="BC122" i="8" s="1"/>
  <c r="BB50" i="8"/>
  <c r="BC50" i="8" s="1"/>
  <c r="AR234" i="8"/>
  <c r="AS234" i="8" s="1"/>
  <c r="AR150" i="8"/>
  <c r="AS150" i="8" s="1"/>
  <c r="AR25" i="8"/>
  <c r="AS25" i="8" s="1"/>
  <c r="AH260" i="8"/>
  <c r="AI260" i="8" s="1"/>
  <c r="AH203" i="8"/>
  <c r="AI203" i="8" s="1"/>
  <c r="BB262" i="8"/>
  <c r="BC262" i="8" s="1"/>
  <c r="BB249" i="8"/>
  <c r="BC249" i="8" s="1"/>
  <c r="AR259" i="8"/>
  <c r="AS259" i="8" s="1"/>
  <c r="AR167" i="8"/>
  <c r="AS167" i="8" s="1"/>
  <c r="AR66" i="8"/>
  <c r="AS66" i="8" s="1"/>
  <c r="AH226" i="8"/>
  <c r="AI226" i="8" s="1"/>
  <c r="AH207" i="8"/>
  <c r="AI207" i="8" s="1"/>
  <c r="X224" i="8"/>
  <c r="Y224" i="8" s="1"/>
  <c r="X164" i="8"/>
  <c r="Y164" i="8" s="1"/>
  <c r="X151" i="8"/>
  <c r="Y151" i="8" s="1"/>
  <c r="X87" i="8"/>
  <c r="Y87" i="8" s="1"/>
  <c r="X20" i="8"/>
  <c r="Y20" i="8" s="1"/>
  <c r="BB203" i="8"/>
  <c r="BC203" i="8" s="1"/>
  <c r="AR173" i="8"/>
  <c r="AS173" i="8" s="1"/>
  <c r="AR160" i="8"/>
  <c r="AS160" i="8" s="1"/>
  <c r="AH163" i="8"/>
  <c r="AI163" i="8" s="1"/>
  <c r="AH107" i="8"/>
  <c r="AI107" i="8" s="1"/>
  <c r="AH76" i="8"/>
  <c r="AI76" i="8" s="1"/>
  <c r="AH65" i="8"/>
  <c r="AI65" i="8" s="1"/>
  <c r="X270" i="8"/>
  <c r="Y270" i="8" s="1"/>
  <c r="X240" i="8"/>
  <c r="Y240" i="8" s="1"/>
  <c r="X229" i="8"/>
  <c r="Y229" i="8" s="1"/>
  <c r="X133" i="8"/>
  <c r="Y133" i="8" s="1"/>
  <c r="X38" i="8"/>
  <c r="Y38" i="8" s="1"/>
  <c r="X156" i="8"/>
  <c r="Y156" i="8" s="1"/>
  <c r="BB273" i="8"/>
  <c r="BC273" i="8" s="1"/>
  <c r="BB221" i="8"/>
  <c r="BC221" i="8" s="1"/>
  <c r="BB60" i="8"/>
  <c r="BC60" i="8" s="1"/>
  <c r="AR96" i="8"/>
  <c r="AS96" i="8" s="1"/>
  <c r="AR28" i="8"/>
  <c r="AS28" i="8" s="1"/>
  <c r="AH296" i="8"/>
  <c r="AI296" i="8" s="1"/>
  <c r="AH263" i="8"/>
  <c r="AI263" i="8" s="1"/>
  <c r="AH257" i="8"/>
  <c r="AI257" i="8" s="1"/>
  <c r="AH237" i="8"/>
  <c r="AI237" i="8" s="1"/>
  <c r="AH174" i="8"/>
  <c r="AI174" i="8" s="1"/>
  <c r="AH81" i="8"/>
  <c r="AI81" i="8" s="1"/>
  <c r="AH75" i="8"/>
  <c r="AI75" i="8" s="1"/>
  <c r="AH39" i="8"/>
  <c r="AI39" i="8" s="1"/>
  <c r="X280" i="8"/>
  <c r="Y280" i="8" s="1"/>
  <c r="X233" i="8"/>
  <c r="Y233" i="8" s="1"/>
  <c r="X211" i="8"/>
  <c r="Y211" i="8" s="1"/>
  <c r="X73" i="8"/>
  <c r="Y73" i="8" s="1"/>
  <c r="X61" i="8"/>
  <c r="Y61" i="8" s="1"/>
  <c r="BB194" i="8"/>
  <c r="BC194" i="8" s="1"/>
  <c r="AR204" i="8"/>
  <c r="AS204" i="8" s="1"/>
  <c r="AR101" i="8"/>
  <c r="AS101" i="8" s="1"/>
  <c r="BB227" i="8"/>
  <c r="BC227" i="8" s="1"/>
  <c r="AR275" i="8"/>
  <c r="AS275" i="8" s="1"/>
  <c r="AR133" i="8"/>
  <c r="AS133" i="8" s="1"/>
  <c r="AR114" i="8"/>
  <c r="AS114" i="8" s="1"/>
  <c r="AR83" i="8"/>
  <c r="AS83" i="8" s="1"/>
  <c r="AH309" i="8"/>
  <c r="AI309" i="8" s="1"/>
  <c r="AH180" i="8"/>
  <c r="AI180" i="8" s="1"/>
  <c r="AH130" i="8"/>
  <c r="AI130" i="8" s="1"/>
  <c r="AH124" i="8"/>
  <c r="AI124" i="8" s="1"/>
  <c r="AH33" i="8"/>
  <c r="AI33" i="8" s="1"/>
  <c r="X315" i="8"/>
  <c r="Y315" i="8" s="1"/>
  <c r="X291" i="8"/>
  <c r="Y291" i="8" s="1"/>
  <c r="X198" i="8"/>
  <c r="Y198" i="8" s="1"/>
  <c r="X143" i="8"/>
  <c r="Y143" i="8" s="1"/>
  <c r="X30" i="8"/>
  <c r="Y30" i="8" s="1"/>
  <c r="BB285" i="8"/>
  <c r="BC285" i="8" s="1"/>
  <c r="BB99" i="8"/>
  <c r="BC99" i="8" s="1"/>
  <c r="AR314" i="8"/>
  <c r="AS314" i="8" s="1"/>
  <c r="AR308" i="8"/>
  <c r="AS308" i="8" s="1"/>
  <c r="AR236" i="8"/>
  <c r="AS236" i="8" s="1"/>
  <c r="AR210" i="8"/>
  <c r="AS210" i="8" s="1"/>
  <c r="AH205" i="8"/>
  <c r="AI205" i="8" s="1"/>
  <c r="X297" i="8"/>
  <c r="Y297" i="8" s="1"/>
  <c r="X244" i="8"/>
  <c r="Y244" i="8" s="1"/>
  <c r="X131" i="8"/>
  <c r="Y131" i="8" s="1"/>
  <c r="X112" i="8"/>
  <c r="Y112" i="8" s="1"/>
  <c r="X95" i="8"/>
  <c r="Y95" i="8" s="1"/>
  <c r="X78" i="8"/>
  <c r="Y78" i="8" s="1"/>
  <c r="X36" i="8"/>
  <c r="Y36" i="8" s="1"/>
  <c r="X18" i="8"/>
  <c r="Y18" i="8" s="1"/>
  <c r="BB188" i="8"/>
  <c r="BC188" i="8" s="1"/>
  <c r="BB20" i="8"/>
  <c r="BC20" i="8" s="1"/>
  <c r="AH275" i="8"/>
  <c r="AI275" i="8" s="1"/>
  <c r="AH210" i="8"/>
  <c r="AI210" i="8" s="1"/>
  <c r="AH44" i="8"/>
  <c r="AI44" i="8" s="1"/>
  <c r="AR157" i="8"/>
  <c r="AS157" i="8" s="1"/>
  <c r="AR151" i="8"/>
  <c r="AS151" i="8" s="1"/>
  <c r="AR125" i="8"/>
  <c r="AS125" i="8" s="1"/>
  <c r="AR119" i="8"/>
  <c r="AS119" i="8" s="1"/>
  <c r="AR107" i="8"/>
  <c r="AS107" i="8" s="1"/>
  <c r="AR63" i="8"/>
  <c r="AS63" i="8" s="1"/>
  <c r="AR20" i="8"/>
  <c r="AS20" i="8" s="1"/>
  <c r="AH198" i="8"/>
  <c r="AI198" i="8" s="1"/>
  <c r="AH85" i="8"/>
  <c r="AI85" i="8" s="1"/>
  <c r="AH62" i="8"/>
  <c r="AI62" i="8" s="1"/>
  <c r="X267" i="8"/>
  <c r="Y267" i="8" s="1"/>
  <c r="X249" i="8"/>
  <c r="Y249" i="8" s="1"/>
  <c r="X136" i="8"/>
  <c r="Y136" i="8" s="1"/>
  <c r="X105" i="8"/>
  <c r="Y105" i="8" s="1"/>
  <c r="X41" i="8"/>
  <c r="Y41" i="8" s="1"/>
  <c r="BB219" i="8"/>
  <c r="BC219" i="8" s="1"/>
  <c r="BB148" i="8"/>
  <c r="BC148" i="8" s="1"/>
  <c r="BB142" i="8"/>
  <c r="BC142" i="8" s="1"/>
  <c r="BB110" i="8"/>
  <c r="BC110" i="8" s="1"/>
  <c r="BB104" i="8"/>
  <c r="BC104" i="8" s="1"/>
  <c r="AR313" i="8"/>
  <c r="AS313" i="8" s="1"/>
  <c r="AR307" i="8"/>
  <c r="AS307" i="8" s="1"/>
  <c r="AR215" i="8"/>
  <c r="AS215" i="8" s="1"/>
  <c r="AR50" i="8"/>
  <c r="AS50" i="8" s="1"/>
  <c r="AR45" i="8"/>
  <c r="AS45" i="8" s="1"/>
  <c r="AR39" i="8"/>
  <c r="AS39" i="8" s="1"/>
  <c r="AH67" i="8"/>
  <c r="AI67" i="8" s="1"/>
  <c r="X307" i="8"/>
  <c r="Y307" i="8" s="1"/>
  <c r="X272" i="8"/>
  <c r="Y272" i="8" s="1"/>
  <c r="X214" i="8"/>
  <c r="Y214" i="8" s="1"/>
  <c r="X83" i="8"/>
  <c r="Y83" i="8" s="1"/>
  <c r="X71" i="8"/>
  <c r="Y71" i="8" s="1"/>
  <c r="X46" i="8"/>
  <c r="Y46" i="8" s="1"/>
  <c r="R23" i="8"/>
  <c r="S23" i="8" s="1"/>
  <c r="R159" i="8"/>
  <c r="S159" i="8" s="1"/>
  <c r="R32" i="8"/>
  <c r="S32" i="8" s="1"/>
  <c r="R77" i="8"/>
  <c r="S77" i="8" s="1"/>
  <c r="R16" i="8"/>
  <c r="S16" i="8" s="1"/>
  <c r="R79" i="8"/>
  <c r="S79" i="8" s="1"/>
  <c r="R163" i="8"/>
  <c r="S163" i="8" s="1"/>
  <c r="R26" i="8"/>
  <c r="S26" i="8" s="1"/>
  <c r="R161" i="8"/>
  <c r="S161" i="8" s="1"/>
  <c r="R39" i="8"/>
  <c r="S39" i="8" s="1"/>
  <c r="R33" i="8"/>
  <c r="S33" i="8" s="1"/>
  <c r="R139" i="8"/>
  <c r="S139" i="8" s="1"/>
  <c r="R133" i="8"/>
  <c r="S133" i="8" s="1"/>
  <c r="R62" i="8"/>
  <c r="S62" i="8" s="1"/>
  <c r="R165" i="8"/>
  <c r="S165" i="8" s="1"/>
  <c r="R82" i="8"/>
  <c r="S82" i="8" s="1"/>
  <c r="R51" i="8"/>
  <c r="S51" i="8" s="1"/>
  <c r="R74" i="8"/>
  <c r="S74" i="8" s="1"/>
  <c r="R168" i="8"/>
  <c r="S168" i="8" s="1"/>
  <c r="R143" i="8"/>
  <c r="S143" i="8" s="1"/>
  <c r="R63" i="8"/>
  <c r="S63" i="8" s="1"/>
  <c r="R89" i="8"/>
  <c r="S89" i="8" s="1"/>
  <c r="R101" i="8"/>
  <c r="S101" i="8" s="1"/>
  <c r="R78" i="8"/>
  <c r="S78" i="8" s="1"/>
  <c r="R106" i="8"/>
  <c r="S106" i="8" s="1"/>
  <c r="R85" i="8"/>
  <c r="S85" i="8" s="1"/>
  <c r="R142" i="8"/>
  <c r="S142" i="8" s="1"/>
  <c r="R86" i="8"/>
  <c r="S86" i="8" s="1"/>
  <c r="R18" i="8"/>
  <c r="S18" i="8" s="1"/>
  <c r="R149" i="8"/>
  <c r="S149" i="8" s="1"/>
  <c r="R127" i="8"/>
  <c r="S127" i="8" s="1"/>
  <c r="R155" i="8"/>
  <c r="S155" i="8" s="1"/>
  <c r="R98" i="8"/>
  <c r="S98" i="8" s="1"/>
  <c r="R102" i="8"/>
  <c r="S102" i="8" s="1"/>
  <c r="R117" i="8"/>
  <c r="S117" i="8" s="1"/>
  <c r="D173" i="8"/>
  <c r="E173" i="8" s="1"/>
  <c r="D280" i="8"/>
  <c r="E280" i="8" s="1"/>
  <c r="D204" i="8"/>
  <c r="E204" i="8" s="1"/>
  <c r="D201" i="8"/>
  <c r="E201" i="8" s="1"/>
  <c r="D238" i="8"/>
  <c r="E238" i="8" s="1"/>
  <c r="D193" i="8"/>
  <c r="E193" i="8" s="1"/>
  <c r="D315" i="8"/>
  <c r="E315" i="8" s="1"/>
  <c r="D308" i="8"/>
  <c r="E308" i="8" s="1"/>
  <c r="D180" i="8"/>
  <c r="E180" i="8" s="1"/>
  <c r="D198" i="8"/>
  <c r="E198" i="8" s="1"/>
  <c r="D209" i="8"/>
  <c r="E209" i="8" s="1"/>
  <c r="D196" i="8"/>
  <c r="E196" i="8" s="1"/>
  <c r="D206" i="8"/>
  <c r="E206" i="8" s="1"/>
  <c r="D300" i="8"/>
  <c r="E300" i="8" s="1"/>
  <c r="D233" i="8"/>
  <c r="E233" i="8" s="1"/>
  <c r="D293" i="8"/>
  <c r="E293" i="8" s="1"/>
  <c r="D252" i="8"/>
  <c r="E252" i="8" s="1"/>
  <c r="D294" i="8"/>
  <c r="E294" i="8" s="1"/>
  <c r="D248" i="8"/>
  <c r="E248" i="8" s="1"/>
  <c r="D270" i="8"/>
  <c r="E270" i="8" s="1"/>
  <c r="D291" i="8"/>
  <c r="E291" i="8" s="1"/>
  <c r="D220" i="8"/>
  <c r="E220" i="8" s="1"/>
  <c r="D262" i="8"/>
  <c r="E262" i="8" s="1"/>
  <c r="D199" i="8"/>
  <c r="E199" i="8" s="1"/>
  <c r="R130" i="8"/>
  <c r="S130" i="8" s="1"/>
  <c r="R99" i="8"/>
  <c r="S99" i="8" s="1"/>
  <c r="R61" i="8"/>
  <c r="S61" i="8" s="1"/>
  <c r="R72" i="8"/>
  <c r="S72" i="8" s="1"/>
  <c r="R119" i="8"/>
  <c r="S119" i="8" s="1"/>
  <c r="R43" i="8"/>
  <c r="S43" i="8" s="1"/>
  <c r="R42" i="8"/>
  <c r="S42" i="8" s="1"/>
  <c r="R93" i="8"/>
  <c r="S93" i="8" s="1"/>
  <c r="R55" i="8"/>
  <c r="S55" i="8" s="1"/>
  <c r="R148" i="8"/>
  <c r="S148" i="8" s="1"/>
  <c r="R118" i="8"/>
  <c r="S118" i="8" s="1"/>
  <c r="R97" i="8"/>
  <c r="S97" i="8" s="1"/>
  <c r="R131" i="8"/>
  <c r="S131" i="8" s="1"/>
  <c r="R166" i="8"/>
  <c r="S166" i="8" s="1"/>
  <c r="R67" i="8"/>
  <c r="S67" i="8" s="1"/>
  <c r="R132" i="8"/>
  <c r="S132" i="8" s="1"/>
  <c r="R28" i="8"/>
  <c r="S28" i="8" s="1"/>
  <c r="R110" i="8"/>
  <c r="S110" i="8" s="1"/>
  <c r="R46" i="8"/>
  <c r="S46" i="8" s="1"/>
  <c r="R134" i="8"/>
  <c r="S134" i="8" s="1"/>
  <c r="R91" i="8"/>
  <c r="S91" i="8" s="1"/>
  <c r="R50" i="8"/>
  <c r="S50" i="8" s="1"/>
  <c r="R20" i="8"/>
  <c r="S20" i="8" s="1"/>
  <c r="R111" i="8"/>
  <c r="S111" i="8" s="1"/>
  <c r="R114" i="8"/>
  <c r="S114" i="8" s="1"/>
  <c r="R121" i="8"/>
  <c r="S121" i="8" s="1"/>
  <c r="R25" i="8"/>
  <c r="S25" i="8" s="1"/>
  <c r="R81" i="8"/>
  <c r="S81" i="8" s="1"/>
  <c r="R49" i="8"/>
  <c r="S49" i="8" s="1"/>
  <c r="R19" i="8"/>
  <c r="S19" i="8" s="1"/>
  <c r="R30" i="8"/>
  <c r="S30" i="8" s="1"/>
  <c r="R68" i="8"/>
  <c r="S68" i="8" s="1"/>
  <c r="R34" i="8"/>
  <c r="S34" i="8" s="1"/>
  <c r="R96" i="8"/>
  <c r="S96" i="8" s="1"/>
  <c r="R69" i="8"/>
  <c r="S69" i="8" s="1"/>
  <c r="R140" i="8"/>
  <c r="S140" i="8" s="1"/>
  <c r="R35" i="8"/>
  <c r="S35" i="8" s="1"/>
  <c r="R112" i="8"/>
  <c r="S112" i="8" s="1"/>
  <c r="R57" i="8"/>
  <c r="S57" i="8" s="1"/>
  <c r="R144" i="8"/>
  <c r="S144" i="8" s="1"/>
  <c r="R100" i="8"/>
  <c r="S100" i="8" s="1"/>
  <c r="R70" i="8"/>
  <c r="S70" i="8" s="1"/>
  <c r="R27" i="8"/>
  <c r="S27" i="8" s="1"/>
  <c r="R128" i="8"/>
  <c r="S128" i="8" s="1"/>
  <c r="D276" i="8"/>
  <c r="E276" i="8" s="1"/>
  <c r="D313" i="8"/>
  <c r="E313" i="8" s="1"/>
  <c r="D230" i="8"/>
  <c r="E230" i="8" s="1"/>
  <c r="D267" i="8"/>
  <c r="E267" i="8" s="1"/>
  <c r="D235" i="8"/>
  <c r="E235" i="8" s="1"/>
  <c r="D261" i="8"/>
  <c r="E261" i="8" s="1"/>
  <c r="D228" i="8"/>
  <c r="E228" i="8" s="1"/>
  <c r="D302" i="8"/>
  <c r="E302" i="8" s="1"/>
  <c r="D174" i="8"/>
  <c r="E174" i="8" s="1"/>
  <c r="D195" i="8"/>
  <c r="E195" i="8" s="1"/>
  <c r="D269" i="8"/>
  <c r="E269" i="8" s="1"/>
  <c r="D301" i="8"/>
  <c r="E301" i="8" s="1"/>
  <c r="D292" i="8"/>
  <c r="E292" i="8" s="1"/>
  <c r="D244" i="8"/>
  <c r="E244" i="8" s="1"/>
  <c r="D188" i="8"/>
  <c r="E188" i="8" s="1"/>
  <c r="D310" i="8"/>
  <c r="E310" i="8" s="1"/>
  <c r="D246" i="8"/>
  <c r="E246" i="8" s="1"/>
  <c r="D182" i="8"/>
  <c r="E182" i="8" s="1"/>
  <c r="D299" i="8"/>
  <c r="E299" i="8" s="1"/>
  <c r="D227" i="8"/>
  <c r="E227" i="8" s="1"/>
  <c r="D231" i="8"/>
  <c r="E231" i="8" s="1"/>
  <c r="D285" i="8"/>
  <c r="E285" i="8" s="1"/>
  <c r="D284" i="8"/>
  <c r="E284" i="8" s="1"/>
  <c r="D236" i="8"/>
  <c r="E236" i="8" s="1"/>
  <c r="D184" i="8"/>
  <c r="E184" i="8" s="1"/>
  <c r="D306" i="8"/>
  <c r="E306" i="8" s="1"/>
  <c r="D242" i="8"/>
  <c r="E242" i="8" s="1"/>
  <c r="D178" i="8"/>
  <c r="E178" i="8" s="1"/>
  <c r="D295" i="8"/>
  <c r="E295" i="8" s="1"/>
  <c r="D203" i="8"/>
  <c r="E203" i="8" s="1"/>
  <c r="D177" i="8"/>
  <c r="E177" i="8" s="1"/>
  <c r="D268" i="8"/>
  <c r="E268" i="8" s="1"/>
  <c r="D216" i="8"/>
  <c r="E216" i="8" s="1"/>
  <c r="D253" i="8"/>
  <c r="E253" i="8" s="1"/>
  <c r="D278" i="8"/>
  <c r="E278" i="8" s="1"/>
  <c r="D214" i="8"/>
  <c r="E214" i="8" s="1"/>
  <c r="D229" i="8"/>
  <c r="E229" i="8" s="1"/>
  <c r="D263" i="8"/>
  <c r="E263" i="8" s="1"/>
  <c r="D309" i="8"/>
  <c r="E309" i="8" s="1"/>
  <c r="D312" i="8"/>
  <c r="E312" i="8" s="1"/>
  <c r="D260" i="8"/>
  <c r="E260" i="8" s="1"/>
  <c r="D212" i="8"/>
  <c r="E212" i="8" s="1"/>
  <c r="D241" i="8"/>
  <c r="E241" i="8" s="1"/>
  <c r="D274" i="8"/>
  <c r="E274" i="8" s="1"/>
  <c r="D210" i="8"/>
  <c r="E210" i="8" s="1"/>
  <c r="D213" i="8"/>
  <c r="E213" i="8" s="1"/>
  <c r="D259" i="8"/>
  <c r="E259" i="8" s="1"/>
  <c r="D297" i="8"/>
  <c r="E297" i="8" s="1"/>
  <c r="R65" i="8"/>
  <c r="S65" i="8" s="1"/>
  <c r="R125" i="8"/>
  <c r="S125" i="8" s="1"/>
  <c r="R21" i="8"/>
  <c r="S21" i="8" s="1"/>
  <c r="R76" i="8"/>
  <c r="S76" i="8" s="1"/>
  <c r="R137" i="8"/>
  <c r="S137" i="8" s="1"/>
  <c r="R48" i="8"/>
  <c r="S48" i="8" s="1"/>
  <c r="R123" i="8"/>
  <c r="S123" i="8" s="1"/>
  <c r="R41" i="8"/>
  <c r="S41" i="8" s="1"/>
  <c r="R115" i="8"/>
  <c r="S115" i="8" s="1"/>
  <c r="R36" i="8"/>
  <c r="S36" i="8" s="1"/>
  <c r="R94" i="8"/>
  <c r="S94" i="8" s="1"/>
  <c r="R136" i="8"/>
  <c r="S136" i="8" s="1"/>
  <c r="R80" i="8"/>
  <c r="S80" i="8" s="1"/>
  <c r="R129" i="8"/>
  <c r="S129" i="8" s="1"/>
  <c r="R37" i="8"/>
  <c r="S37" i="8" s="1"/>
  <c r="R104" i="8"/>
  <c r="S104" i="8" s="1"/>
  <c r="R153" i="8"/>
  <c r="S153" i="8" s="1"/>
  <c r="R59" i="8"/>
  <c r="S59" i="8" s="1"/>
  <c r="R146" i="8"/>
  <c r="S146" i="8" s="1"/>
  <c r="R66" i="8"/>
  <c r="S66" i="8" s="1"/>
  <c r="R141" i="8"/>
  <c r="S141" i="8" s="1"/>
  <c r="R52" i="8"/>
  <c r="S52" i="8" s="1"/>
  <c r="R109" i="8"/>
  <c r="S109" i="8" s="1"/>
  <c r="R150" i="8"/>
  <c r="S150" i="8" s="1"/>
  <c r="R44" i="8"/>
  <c r="S44" i="8" s="1"/>
  <c r="R95" i="8"/>
  <c r="S95" i="8" s="1"/>
  <c r="R151" i="8"/>
  <c r="S151" i="8" s="1"/>
  <c r="R53" i="8"/>
  <c r="S53" i="8" s="1"/>
  <c r="R108" i="8"/>
  <c r="S108" i="8" s="1"/>
  <c r="R157" i="8"/>
  <c r="S157" i="8" s="1"/>
  <c r="R87" i="8"/>
  <c r="S87" i="8" s="1"/>
  <c r="R170" i="8"/>
  <c r="S170" i="8" s="1"/>
  <c r="R83" i="8"/>
  <c r="S83" i="8" s="1"/>
  <c r="R164" i="8"/>
  <c r="S164" i="8" s="1"/>
  <c r="R64" i="8"/>
  <c r="S64" i="8" s="1"/>
  <c r="H170" i="8"/>
  <c r="I170" i="8" s="1"/>
  <c r="H173" i="8"/>
  <c r="I173" i="8" s="1"/>
  <c r="H177" i="8"/>
  <c r="I177" i="8" s="1"/>
  <c r="H181" i="8"/>
  <c r="I181" i="8" s="1"/>
  <c r="H185" i="8"/>
  <c r="I185" i="8" s="1"/>
  <c r="H189" i="8"/>
  <c r="I189" i="8" s="1"/>
  <c r="H193" i="8"/>
  <c r="I193" i="8" s="1"/>
  <c r="H197" i="8"/>
  <c r="I197" i="8" s="1"/>
  <c r="H201" i="8"/>
  <c r="I201" i="8" s="1"/>
  <c r="H205" i="8"/>
  <c r="I205" i="8" s="1"/>
  <c r="H209" i="8"/>
  <c r="I209" i="8" s="1"/>
  <c r="H213" i="8"/>
  <c r="I213" i="8" s="1"/>
  <c r="H217" i="8"/>
  <c r="I217" i="8" s="1"/>
  <c r="H221" i="8"/>
  <c r="I221" i="8" s="1"/>
  <c r="H225" i="8"/>
  <c r="I225" i="8" s="1"/>
  <c r="H229" i="8"/>
  <c r="I229" i="8" s="1"/>
  <c r="H233" i="8"/>
  <c r="I233" i="8" s="1"/>
  <c r="H237" i="8"/>
  <c r="I237" i="8" s="1"/>
  <c r="H241" i="8"/>
  <c r="I241" i="8" s="1"/>
  <c r="H245" i="8"/>
  <c r="I245" i="8" s="1"/>
  <c r="H249" i="8"/>
  <c r="I249" i="8" s="1"/>
  <c r="H253" i="8"/>
  <c r="I253" i="8" s="1"/>
  <c r="H257" i="8"/>
  <c r="I257" i="8" s="1"/>
  <c r="H261" i="8"/>
  <c r="I261" i="8" s="1"/>
  <c r="H265" i="8"/>
  <c r="I265" i="8" s="1"/>
  <c r="H269" i="8"/>
  <c r="I269" i="8" s="1"/>
  <c r="H273" i="8"/>
  <c r="I273" i="8" s="1"/>
  <c r="H277" i="8"/>
  <c r="I277" i="8" s="1"/>
  <c r="H281" i="8"/>
  <c r="I281" i="8" s="1"/>
  <c r="H285" i="8"/>
  <c r="I285" i="8" s="1"/>
  <c r="H289" i="8"/>
  <c r="I289" i="8" s="1"/>
  <c r="H293" i="8"/>
  <c r="I293" i="8" s="1"/>
  <c r="H297" i="8"/>
  <c r="I297" i="8" s="1"/>
  <c r="H301" i="8"/>
  <c r="I301" i="8" s="1"/>
  <c r="H305" i="8"/>
  <c r="I305" i="8" s="1"/>
  <c r="H309" i="8"/>
  <c r="I309" i="8" s="1"/>
  <c r="H313" i="8"/>
  <c r="I313" i="8" s="1"/>
  <c r="H175" i="8"/>
  <c r="I175" i="8" s="1"/>
  <c r="H179" i="8"/>
  <c r="I179" i="8" s="1"/>
  <c r="H183" i="8"/>
  <c r="I183" i="8" s="1"/>
  <c r="H187" i="8"/>
  <c r="I187" i="8" s="1"/>
  <c r="H191" i="8"/>
  <c r="I191" i="8" s="1"/>
  <c r="H195" i="8"/>
  <c r="I195" i="8" s="1"/>
  <c r="H199" i="8"/>
  <c r="I199" i="8" s="1"/>
  <c r="H203" i="8"/>
  <c r="I203" i="8" s="1"/>
  <c r="H207" i="8"/>
  <c r="I207" i="8" s="1"/>
  <c r="H211" i="8"/>
  <c r="I211" i="8" s="1"/>
  <c r="H215" i="8"/>
  <c r="I215" i="8" s="1"/>
  <c r="H219" i="8"/>
  <c r="I219" i="8" s="1"/>
  <c r="H223" i="8"/>
  <c r="I223" i="8" s="1"/>
  <c r="H227" i="8"/>
  <c r="I227" i="8" s="1"/>
  <c r="H231" i="8"/>
  <c r="I231" i="8" s="1"/>
  <c r="H235" i="8"/>
  <c r="I235" i="8" s="1"/>
  <c r="H239" i="8"/>
  <c r="I239" i="8" s="1"/>
  <c r="H243" i="8"/>
  <c r="I243" i="8" s="1"/>
  <c r="H247" i="8"/>
  <c r="I247" i="8" s="1"/>
  <c r="H251" i="8"/>
  <c r="I251" i="8" s="1"/>
  <c r="H255" i="8"/>
  <c r="I255" i="8" s="1"/>
  <c r="H259" i="8"/>
  <c r="I259" i="8" s="1"/>
  <c r="H263" i="8"/>
  <c r="I263" i="8" s="1"/>
  <c r="H267" i="8"/>
  <c r="I267" i="8" s="1"/>
  <c r="H271" i="8"/>
  <c r="I271" i="8" s="1"/>
  <c r="H275" i="8"/>
  <c r="I275" i="8" s="1"/>
  <c r="H279" i="8"/>
  <c r="I279" i="8" s="1"/>
  <c r="H283" i="8"/>
  <c r="I283" i="8" s="1"/>
  <c r="H287" i="8"/>
  <c r="I287" i="8" s="1"/>
  <c r="H291" i="8"/>
  <c r="I291" i="8" s="1"/>
  <c r="H295" i="8"/>
  <c r="I295" i="8" s="1"/>
  <c r="H299" i="8"/>
  <c r="I299" i="8" s="1"/>
  <c r="H303" i="8"/>
  <c r="I303" i="8" s="1"/>
  <c r="H307" i="8"/>
  <c r="I307" i="8" s="1"/>
  <c r="H311" i="8"/>
  <c r="I311" i="8" s="1"/>
  <c r="H315" i="8"/>
  <c r="I315" i="8" s="1"/>
  <c r="H192" i="8"/>
  <c r="I192" i="8" s="1"/>
  <c r="H304" i="8"/>
  <c r="I304" i="8" s="1"/>
  <c r="H310" i="8"/>
  <c r="I310" i="8" s="1"/>
  <c r="H262" i="8"/>
  <c r="I262" i="8" s="1"/>
  <c r="H208" i="8"/>
  <c r="I208" i="8" s="1"/>
  <c r="H264" i="8"/>
  <c r="I264" i="8" s="1"/>
  <c r="H182" i="8"/>
  <c r="I182" i="8" s="1"/>
  <c r="H292" i="8"/>
  <c r="I292" i="8" s="1"/>
  <c r="H294" i="8"/>
  <c r="I294" i="8" s="1"/>
  <c r="H200" i="8"/>
  <c r="I200" i="8" s="1"/>
  <c r="H256" i="8"/>
  <c r="I256" i="8" s="1"/>
  <c r="H172" i="8"/>
  <c r="I172" i="8" s="1"/>
  <c r="H184" i="8"/>
  <c r="I184" i="8" s="1"/>
  <c r="H194" i="8"/>
  <c r="I194" i="8" s="1"/>
  <c r="H202" i="8"/>
  <c r="I202" i="8" s="1"/>
  <c r="H210" i="8"/>
  <c r="I210" i="8" s="1"/>
  <c r="H218" i="8"/>
  <c r="I218" i="8" s="1"/>
  <c r="H226" i="8"/>
  <c r="I226" i="8" s="1"/>
  <c r="H234" i="8"/>
  <c r="I234" i="8" s="1"/>
  <c r="H242" i="8"/>
  <c r="I242" i="8" s="1"/>
  <c r="H250" i="8"/>
  <c r="I250" i="8" s="1"/>
  <c r="H258" i="8"/>
  <c r="I258" i="8" s="1"/>
  <c r="H266" i="8"/>
  <c r="I266" i="8" s="1"/>
  <c r="H274" i="8"/>
  <c r="I274" i="8" s="1"/>
  <c r="H282" i="8"/>
  <c r="I282" i="8" s="1"/>
  <c r="H290" i="8"/>
  <c r="I290" i="8" s="1"/>
  <c r="H298" i="8"/>
  <c r="I298" i="8" s="1"/>
  <c r="H312" i="8"/>
  <c r="I312" i="8" s="1"/>
  <c r="H284" i="8"/>
  <c r="I284" i="8" s="1"/>
  <c r="H230" i="8"/>
  <c r="I230" i="8" s="1"/>
  <c r="H286" i="8"/>
  <c r="I286" i="8" s="1"/>
  <c r="H190" i="8"/>
  <c r="I190" i="8" s="1"/>
  <c r="H240" i="8"/>
  <c r="I240" i="8" s="1"/>
  <c r="H288" i="8"/>
  <c r="I288" i="8" s="1"/>
  <c r="H174" i="8"/>
  <c r="I174" i="8" s="1"/>
  <c r="H196" i="8"/>
  <c r="I196" i="8" s="1"/>
  <c r="H204" i="8"/>
  <c r="I204" i="8" s="1"/>
  <c r="H212" i="8"/>
  <c r="I212" i="8" s="1"/>
  <c r="H220" i="8"/>
  <c r="I220" i="8" s="1"/>
  <c r="H228" i="8"/>
  <c r="I228" i="8" s="1"/>
  <c r="H236" i="8"/>
  <c r="I236" i="8" s="1"/>
  <c r="H244" i="8"/>
  <c r="I244" i="8" s="1"/>
  <c r="H252" i="8"/>
  <c r="I252" i="8" s="1"/>
  <c r="H260" i="8"/>
  <c r="I260" i="8" s="1"/>
  <c r="H268" i="8"/>
  <c r="I268" i="8" s="1"/>
  <c r="H276" i="8"/>
  <c r="I276" i="8" s="1"/>
  <c r="H300" i="8"/>
  <c r="I300" i="8" s="1"/>
  <c r="H306" i="8"/>
  <c r="I306" i="8" s="1"/>
  <c r="H254" i="8"/>
  <c r="I254" i="8" s="1"/>
  <c r="H302" i="8"/>
  <c r="I302" i="8" s="1"/>
  <c r="H216" i="8"/>
  <c r="I216" i="8" s="1"/>
  <c r="H248" i="8"/>
  <c r="I248" i="8" s="1"/>
  <c r="H296" i="8"/>
  <c r="I296" i="8" s="1"/>
  <c r="H176" i="8"/>
  <c r="I176" i="8" s="1"/>
  <c r="H186" i="8"/>
  <c r="I186" i="8" s="1"/>
  <c r="H178" i="8"/>
  <c r="I178" i="8" s="1"/>
  <c r="H206" i="8"/>
  <c r="I206" i="8" s="1"/>
  <c r="H222" i="8"/>
  <c r="I222" i="8" s="1"/>
  <c r="H246" i="8"/>
  <c r="I246" i="8" s="1"/>
  <c r="H278" i="8"/>
  <c r="I278" i="8" s="1"/>
  <c r="H232" i="8"/>
  <c r="I232" i="8" s="1"/>
  <c r="H280" i="8"/>
  <c r="I280" i="8" s="1"/>
  <c r="H188" i="8"/>
  <c r="I188" i="8" s="1"/>
  <c r="H308" i="8"/>
  <c r="I308" i="8" s="1"/>
  <c r="H314" i="8"/>
  <c r="I314" i="8" s="1"/>
  <c r="H198" i="8"/>
  <c r="I198" i="8" s="1"/>
  <c r="H214" i="8"/>
  <c r="I214" i="8" s="1"/>
  <c r="H238" i="8"/>
  <c r="I238" i="8" s="1"/>
  <c r="H270" i="8"/>
  <c r="I270" i="8" s="1"/>
  <c r="H180" i="8"/>
  <c r="I180" i="8" s="1"/>
  <c r="H224" i="8"/>
  <c r="I224" i="8" s="1"/>
  <c r="H272" i="8"/>
  <c r="I272" i="8" s="1"/>
  <c r="R169" i="8"/>
  <c r="S169" i="8" s="1"/>
  <c r="R177" i="8"/>
  <c r="S177" i="8" s="1"/>
  <c r="R183" i="8"/>
  <c r="S183" i="8" s="1"/>
  <c r="R190" i="8"/>
  <c r="S190" i="8" s="1"/>
  <c r="R196" i="8"/>
  <c r="S196" i="8" s="1"/>
  <c r="R203" i="8"/>
  <c r="S203" i="8" s="1"/>
  <c r="R210" i="8"/>
  <c r="S210" i="8" s="1"/>
  <c r="R216" i="8"/>
  <c r="S216" i="8" s="1"/>
  <c r="R223" i="8"/>
  <c r="S223" i="8" s="1"/>
  <c r="R230" i="8"/>
  <c r="S230" i="8" s="1"/>
  <c r="R237" i="8"/>
  <c r="S237" i="8" s="1"/>
  <c r="R244" i="8"/>
  <c r="S244" i="8" s="1"/>
  <c r="R262" i="8"/>
  <c r="S262" i="8" s="1"/>
  <c r="R270" i="8"/>
  <c r="S270" i="8" s="1"/>
  <c r="R277" i="8"/>
  <c r="S277" i="8" s="1"/>
  <c r="R291" i="8"/>
  <c r="S291" i="8" s="1"/>
  <c r="R297" i="8"/>
  <c r="S297" i="8" s="1"/>
  <c r="R304" i="8"/>
  <c r="S304" i="8" s="1"/>
  <c r="R310" i="8"/>
  <c r="S310" i="8" s="1"/>
  <c r="R172" i="8"/>
  <c r="S172" i="8" s="1"/>
  <c r="R178" i="8"/>
  <c r="S178" i="8" s="1"/>
  <c r="R184" i="8"/>
  <c r="S184" i="8" s="1"/>
  <c r="R197" i="8"/>
  <c r="S197" i="8" s="1"/>
  <c r="R204" i="8"/>
  <c r="S204" i="8" s="1"/>
  <c r="R211" i="8"/>
  <c r="S211" i="8" s="1"/>
  <c r="R217" i="8"/>
  <c r="S217" i="8" s="1"/>
  <c r="R238" i="8"/>
  <c r="S238" i="8" s="1"/>
  <c r="R245" i="8"/>
  <c r="S245" i="8" s="1"/>
  <c r="R251" i="8"/>
  <c r="S251" i="8" s="1"/>
  <c r="R256" i="8"/>
  <c r="S256" i="8" s="1"/>
  <c r="R271" i="8"/>
  <c r="S271" i="8" s="1"/>
  <c r="R278" i="8"/>
  <c r="S278" i="8" s="1"/>
  <c r="R285" i="8"/>
  <c r="S285" i="8" s="1"/>
  <c r="R292" i="8"/>
  <c r="S292" i="8" s="1"/>
  <c r="R298" i="8"/>
  <c r="S298" i="8" s="1"/>
  <c r="R311" i="8"/>
  <c r="S311" i="8" s="1"/>
  <c r="R263" i="8"/>
  <c r="S263" i="8" s="1"/>
  <c r="R174" i="8"/>
  <c r="S174" i="8" s="1"/>
  <c r="R179" i="8"/>
  <c r="S179" i="8" s="1"/>
  <c r="R186" i="8"/>
  <c r="S186" i="8" s="1"/>
  <c r="R206" i="8"/>
  <c r="S206" i="8" s="1"/>
  <c r="R213" i="8"/>
  <c r="S213" i="8" s="1"/>
  <c r="R225" i="8"/>
  <c r="S225" i="8" s="1"/>
  <c r="R232" i="8"/>
  <c r="S232" i="8" s="1"/>
  <c r="R258" i="8"/>
  <c r="S258" i="8" s="1"/>
  <c r="R265" i="8"/>
  <c r="S265" i="8" s="1"/>
  <c r="R273" i="8"/>
  <c r="S273" i="8" s="1"/>
  <c r="R280" i="8"/>
  <c r="S280" i="8" s="1"/>
  <c r="R287" i="8"/>
  <c r="S287" i="8" s="1"/>
  <c r="R293" i="8"/>
  <c r="S293" i="8" s="1"/>
  <c r="R300" i="8"/>
  <c r="S300" i="8" s="1"/>
  <c r="R306" i="8"/>
  <c r="S306" i="8" s="1"/>
  <c r="R181" i="8"/>
  <c r="S181" i="8" s="1"/>
  <c r="R187" i="8"/>
  <c r="S187" i="8" s="1"/>
  <c r="R193" i="8"/>
  <c r="S193" i="8" s="1"/>
  <c r="R200" i="8"/>
  <c r="S200" i="8" s="1"/>
  <c r="R227" i="8"/>
  <c r="S227" i="8" s="1"/>
  <c r="R241" i="8"/>
  <c r="S241" i="8" s="1"/>
  <c r="R254" i="8"/>
  <c r="S254" i="8" s="1"/>
  <c r="R267" i="8"/>
  <c r="S267" i="8" s="1"/>
  <c r="R301" i="8"/>
  <c r="S301" i="8" s="1"/>
  <c r="R314" i="8"/>
  <c r="S314" i="8" s="1"/>
  <c r="R180" i="8"/>
  <c r="S180" i="8" s="1"/>
  <c r="R192" i="8"/>
  <c r="S192" i="8" s="1"/>
  <c r="R199" i="8"/>
  <c r="S199" i="8" s="1"/>
  <c r="R207" i="8"/>
  <c r="S207" i="8" s="1"/>
  <c r="R214" i="8"/>
  <c r="S214" i="8" s="1"/>
  <c r="R219" i="8"/>
  <c r="S219" i="8" s="1"/>
  <c r="R226" i="8"/>
  <c r="S226" i="8" s="1"/>
  <c r="R233" i="8"/>
  <c r="S233" i="8" s="1"/>
  <c r="R240" i="8"/>
  <c r="S240" i="8" s="1"/>
  <c r="R247" i="8"/>
  <c r="S247" i="8" s="1"/>
  <c r="R253" i="8"/>
  <c r="S253" i="8" s="1"/>
  <c r="R266" i="8"/>
  <c r="S266" i="8" s="1"/>
  <c r="R274" i="8"/>
  <c r="S274" i="8" s="1"/>
  <c r="R281" i="8"/>
  <c r="S281" i="8" s="1"/>
  <c r="R288" i="8"/>
  <c r="S288" i="8" s="1"/>
  <c r="R294" i="8"/>
  <c r="S294" i="8" s="1"/>
  <c r="R307" i="8"/>
  <c r="S307" i="8" s="1"/>
  <c r="R313" i="8"/>
  <c r="S313" i="8" s="1"/>
  <c r="R175" i="8"/>
  <c r="S175" i="8" s="1"/>
  <c r="R220" i="8"/>
  <c r="S220" i="8" s="1"/>
  <c r="R234" i="8"/>
  <c r="S234" i="8" s="1"/>
  <c r="R248" i="8"/>
  <c r="S248" i="8" s="1"/>
  <c r="R259" i="8"/>
  <c r="S259" i="8" s="1"/>
  <c r="R275" i="8"/>
  <c r="S275" i="8" s="1"/>
  <c r="R282" i="8"/>
  <c r="S282" i="8" s="1"/>
  <c r="R295" i="8"/>
  <c r="S295" i="8" s="1"/>
  <c r="R308" i="8"/>
  <c r="S308" i="8" s="1"/>
  <c r="R188" i="8"/>
  <c r="S188" i="8" s="1"/>
  <c r="R205" i="8"/>
  <c r="S205" i="8" s="1"/>
  <c r="R222" i="8"/>
  <c r="S222" i="8" s="1"/>
  <c r="R242" i="8"/>
  <c r="S242" i="8" s="1"/>
  <c r="R257" i="8"/>
  <c r="S257" i="8" s="1"/>
  <c r="R296" i="8"/>
  <c r="S296" i="8" s="1"/>
  <c r="R312" i="8"/>
  <c r="S312" i="8" s="1"/>
  <c r="R255" i="8"/>
  <c r="S255" i="8" s="1"/>
  <c r="R173" i="8"/>
  <c r="S173" i="8" s="1"/>
  <c r="R189" i="8"/>
  <c r="S189" i="8" s="1"/>
  <c r="R208" i="8"/>
  <c r="S208" i="8" s="1"/>
  <c r="R224" i="8"/>
  <c r="S224" i="8" s="1"/>
  <c r="R243" i="8"/>
  <c r="S243" i="8" s="1"/>
  <c r="R260" i="8"/>
  <c r="S260" i="8" s="1"/>
  <c r="R279" i="8"/>
  <c r="S279" i="8" s="1"/>
  <c r="R315" i="8"/>
  <c r="S315" i="8" s="1"/>
  <c r="R218" i="8"/>
  <c r="S218" i="8" s="1"/>
  <c r="R276" i="8"/>
  <c r="S276" i="8" s="1"/>
  <c r="R191" i="8"/>
  <c r="S191" i="8" s="1"/>
  <c r="R209" i="8"/>
  <c r="S209" i="8" s="1"/>
  <c r="R228" i="8"/>
  <c r="S228" i="8" s="1"/>
  <c r="R246" i="8"/>
  <c r="S246" i="8" s="1"/>
  <c r="R261" i="8"/>
  <c r="S261" i="8" s="1"/>
  <c r="R283" i="8"/>
  <c r="S283" i="8" s="1"/>
  <c r="R299" i="8"/>
  <c r="S299" i="8" s="1"/>
  <c r="R185" i="8"/>
  <c r="S185" i="8" s="1"/>
  <c r="R176" i="8"/>
  <c r="S176" i="8" s="1"/>
  <c r="R194" i="8"/>
  <c r="S194" i="8" s="1"/>
  <c r="R212" i="8"/>
  <c r="S212" i="8" s="1"/>
  <c r="R229" i="8"/>
  <c r="S229" i="8" s="1"/>
  <c r="R249" i="8"/>
  <c r="S249" i="8" s="1"/>
  <c r="R264" i="8"/>
  <c r="S264" i="8" s="1"/>
  <c r="R284" i="8"/>
  <c r="S284" i="8" s="1"/>
  <c r="R302" i="8"/>
  <c r="S302" i="8" s="1"/>
  <c r="R236" i="8"/>
  <c r="S236" i="8" s="1"/>
  <c r="R202" i="8"/>
  <c r="S202" i="8" s="1"/>
  <c r="R195" i="8"/>
  <c r="S195" i="8" s="1"/>
  <c r="R215" i="8"/>
  <c r="S215" i="8" s="1"/>
  <c r="R231" i="8"/>
  <c r="S231" i="8" s="1"/>
  <c r="R250" i="8"/>
  <c r="S250" i="8" s="1"/>
  <c r="R268" i="8"/>
  <c r="S268" i="8" s="1"/>
  <c r="R286" i="8"/>
  <c r="S286" i="8" s="1"/>
  <c r="R303" i="8"/>
  <c r="S303" i="8" s="1"/>
  <c r="R201" i="8"/>
  <c r="S201" i="8" s="1"/>
  <c r="R290" i="8"/>
  <c r="S290" i="8" s="1"/>
  <c r="R239" i="8"/>
  <c r="S239" i="8" s="1"/>
  <c r="R309" i="8"/>
  <c r="S309" i="8" s="1"/>
  <c r="R182" i="8"/>
  <c r="S182" i="8" s="1"/>
  <c r="R198" i="8"/>
  <c r="S198" i="8" s="1"/>
  <c r="R235" i="8"/>
  <c r="S235" i="8" s="1"/>
  <c r="R252" i="8"/>
  <c r="S252" i="8" s="1"/>
  <c r="R269" i="8"/>
  <c r="S269" i="8" s="1"/>
  <c r="R289" i="8"/>
  <c r="S289" i="8" s="1"/>
  <c r="R305" i="8"/>
  <c r="S305" i="8" s="1"/>
  <c r="R272" i="8"/>
  <c r="S272" i="8" s="1"/>
  <c r="R221" i="8"/>
  <c r="S221" i="8" s="1"/>
  <c r="R126" i="8"/>
  <c r="S126" i="8" s="1"/>
  <c r="F20" i="8"/>
  <c r="G20" i="8" s="1"/>
  <c r="F174" i="8"/>
  <c r="G174" i="8" s="1"/>
  <c r="F176" i="8"/>
  <c r="G176" i="8" s="1"/>
  <c r="F178" i="8"/>
  <c r="G178" i="8" s="1"/>
  <c r="F180" i="8"/>
  <c r="G180" i="8" s="1"/>
  <c r="F182" i="8"/>
  <c r="G182" i="8" s="1"/>
  <c r="F184" i="8"/>
  <c r="G184" i="8" s="1"/>
  <c r="F186" i="8"/>
  <c r="G186" i="8" s="1"/>
  <c r="F188" i="8"/>
  <c r="G188" i="8" s="1"/>
  <c r="F190" i="8"/>
  <c r="G190" i="8" s="1"/>
  <c r="F192" i="8"/>
  <c r="G192" i="8" s="1"/>
  <c r="F194" i="8"/>
  <c r="G194" i="8" s="1"/>
  <c r="F196" i="8"/>
  <c r="G196" i="8" s="1"/>
  <c r="F198" i="8"/>
  <c r="G198" i="8" s="1"/>
  <c r="F200" i="8"/>
  <c r="G200" i="8" s="1"/>
  <c r="F202" i="8"/>
  <c r="G202" i="8" s="1"/>
  <c r="F204" i="8"/>
  <c r="G204" i="8" s="1"/>
  <c r="F206" i="8"/>
  <c r="G206" i="8" s="1"/>
  <c r="F208" i="8"/>
  <c r="G208" i="8" s="1"/>
  <c r="F210" i="8"/>
  <c r="G210" i="8" s="1"/>
  <c r="F212" i="8"/>
  <c r="G212" i="8" s="1"/>
  <c r="F214" i="8"/>
  <c r="G214" i="8" s="1"/>
  <c r="F216" i="8"/>
  <c r="G216" i="8" s="1"/>
  <c r="F218" i="8"/>
  <c r="G218" i="8" s="1"/>
  <c r="F220" i="8"/>
  <c r="G220" i="8" s="1"/>
  <c r="F222" i="8"/>
  <c r="G222" i="8" s="1"/>
  <c r="F224" i="8"/>
  <c r="G224" i="8" s="1"/>
  <c r="F226" i="8"/>
  <c r="G226" i="8" s="1"/>
  <c r="F228" i="8"/>
  <c r="G228" i="8" s="1"/>
  <c r="F230" i="8"/>
  <c r="G230" i="8" s="1"/>
  <c r="F232" i="8"/>
  <c r="G232" i="8" s="1"/>
  <c r="F234" i="8"/>
  <c r="G234" i="8" s="1"/>
  <c r="F236" i="8"/>
  <c r="G236" i="8" s="1"/>
  <c r="F238" i="8"/>
  <c r="G238" i="8" s="1"/>
  <c r="F240" i="8"/>
  <c r="G240" i="8" s="1"/>
  <c r="F242" i="8"/>
  <c r="G242" i="8" s="1"/>
  <c r="F244" i="8"/>
  <c r="G244" i="8" s="1"/>
  <c r="F246" i="8"/>
  <c r="G246" i="8" s="1"/>
  <c r="F248" i="8"/>
  <c r="G248" i="8" s="1"/>
  <c r="F250" i="8"/>
  <c r="G250" i="8" s="1"/>
  <c r="F252" i="8"/>
  <c r="G252" i="8" s="1"/>
  <c r="F254" i="8"/>
  <c r="G254" i="8" s="1"/>
  <c r="F172" i="8"/>
  <c r="G172" i="8" s="1"/>
  <c r="F173" i="8"/>
  <c r="G173" i="8" s="1"/>
  <c r="F175" i="8"/>
  <c r="G175" i="8" s="1"/>
  <c r="F177" i="8"/>
  <c r="G177" i="8" s="1"/>
  <c r="F179" i="8"/>
  <c r="G179" i="8" s="1"/>
  <c r="F181" i="8"/>
  <c r="G181" i="8" s="1"/>
  <c r="F183" i="8"/>
  <c r="G183" i="8" s="1"/>
  <c r="F185" i="8"/>
  <c r="G185" i="8" s="1"/>
  <c r="F187" i="8"/>
  <c r="G187" i="8" s="1"/>
  <c r="F189" i="8"/>
  <c r="G189" i="8" s="1"/>
  <c r="F191" i="8"/>
  <c r="G191" i="8" s="1"/>
  <c r="F193" i="8"/>
  <c r="G193" i="8" s="1"/>
  <c r="F195" i="8"/>
  <c r="G195" i="8" s="1"/>
  <c r="F197" i="8"/>
  <c r="G197" i="8" s="1"/>
  <c r="F199" i="8"/>
  <c r="G199" i="8" s="1"/>
  <c r="F201" i="8"/>
  <c r="G201" i="8" s="1"/>
  <c r="F203" i="8"/>
  <c r="G203" i="8" s="1"/>
  <c r="F205" i="8"/>
  <c r="G205" i="8" s="1"/>
  <c r="F207" i="8"/>
  <c r="G207" i="8" s="1"/>
  <c r="F209" i="8"/>
  <c r="G209" i="8" s="1"/>
  <c r="F211" i="8"/>
  <c r="G211" i="8" s="1"/>
  <c r="F213" i="8"/>
  <c r="G213" i="8" s="1"/>
  <c r="F215" i="8"/>
  <c r="G215" i="8" s="1"/>
  <c r="F217" i="8"/>
  <c r="G217" i="8" s="1"/>
  <c r="F219" i="8"/>
  <c r="G219" i="8" s="1"/>
  <c r="F221" i="8"/>
  <c r="G221" i="8" s="1"/>
  <c r="F223" i="8"/>
  <c r="G223" i="8" s="1"/>
  <c r="F225" i="8"/>
  <c r="G225" i="8" s="1"/>
  <c r="F227" i="8"/>
  <c r="G227" i="8" s="1"/>
  <c r="F229" i="8"/>
  <c r="G229" i="8" s="1"/>
  <c r="F231" i="8"/>
  <c r="G231" i="8" s="1"/>
  <c r="F233" i="8"/>
  <c r="G233" i="8" s="1"/>
  <c r="F235" i="8"/>
  <c r="G235" i="8" s="1"/>
  <c r="F237" i="8"/>
  <c r="G237" i="8" s="1"/>
  <c r="F239" i="8"/>
  <c r="G239" i="8" s="1"/>
  <c r="F241" i="8"/>
  <c r="G241" i="8" s="1"/>
  <c r="F243" i="8"/>
  <c r="G243" i="8" s="1"/>
  <c r="F245" i="8"/>
  <c r="G245" i="8" s="1"/>
  <c r="F247" i="8"/>
  <c r="G247" i="8" s="1"/>
  <c r="F249" i="8"/>
  <c r="G249" i="8" s="1"/>
  <c r="F251" i="8"/>
  <c r="G251" i="8" s="1"/>
  <c r="F253" i="8"/>
  <c r="G253" i="8" s="1"/>
  <c r="F255" i="8"/>
  <c r="G255" i="8" s="1"/>
  <c r="F257" i="8"/>
  <c r="G257" i="8" s="1"/>
  <c r="F259" i="8"/>
  <c r="G259" i="8" s="1"/>
  <c r="F265" i="8"/>
  <c r="G265" i="8" s="1"/>
  <c r="F274" i="8"/>
  <c r="G274" i="8" s="1"/>
  <c r="F281" i="8"/>
  <c r="G281" i="8" s="1"/>
  <c r="F290" i="8"/>
  <c r="G290" i="8" s="1"/>
  <c r="F270" i="8"/>
  <c r="G270" i="8" s="1"/>
  <c r="F286" i="8"/>
  <c r="G286" i="8" s="1"/>
  <c r="F295" i="8"/>
  <c r="G295" i="8" s="1"/>
  <c r="F299" i="8"/>
  <c r="G299" i="8" s="1"/>
  <c r="F303" i="8"/>
  <c r="G303" i="8" s="1"/>
  <c r="F307" i="8"/>
  <c r="G307" i="8" s="1"/>
  <c r="F311" i="8"/>
  <c r="G311" i="8" s="1"/>
  <c r="F315" i="8"/>
  <c r="G315" i="8" s="1"/>
  <c r="F256" i="8"/>
  <c r="G256" i="8" s="1"/>
  <c r="F268" i="8"/>
  <c r="G268" i="8" s="1"/>
  <c r="F266" i="8"/>
  <c r="G266" i="8" s="1"/>
  <c r="F289" i="8"/>
  <c r="G289" i="8" s="1"/>
  <c r="F258" i="8"/>
  <c r="G258" i="8" s="1"/>
  <c r="F263" i="8"/>
  <c r="G263" i="8" s="1"/>
  <c r="F272" i="8"/>
  <c r="G272" i="8" s="1"/>
  <c r="F279" i="8"/>
  <c r="G279" i="8" s="1"/>
  <c r="F288" i="8"/>
  <c r="G288" i="8" s="1"/>
  <c r="F261" i="8"/>
  <c r="G261" i="8" s="1"/>
  <c r="F277" i="8"/>
  <c r="G277" i="8" s="1"/>
  <c r="F293" i="8"/>
  <c r="G293" i="8" s="1"/>
  <c r="F297" i="8"/>
  <c r="G297" i="8" s="1"/>
  <c r="F301" i="8"/>
  <c r="G301" i="8" s="1"/>
  <c r="F305" i="8"/>
  <c r="G305" i="8" s="1"/>
  <c r="F309" i="8"/>
  <c r="G309" i="8" s="1"/>
  <c r="F313" i="8"/>
  <c r="G313" i="8" s="1"/>
  <c r="F275" i="8"/>
  <c r="G275" i="8" s="1"/>
  <c r="F284" i="8"/>
  <c r="G284" i="8" s="1"/>
  <c r="F291" i="8"/>
  <c r="G291" i="8" s="1"/>
  <c r="F282" i="8"/>
  <c r="G282" i="8" s="1"/>
  <c r="F264" i="8"/>
  <c r="G264" i="8" s="1"/>
  <c r="F271" i="8"/>
  <c r="G271" i="8" s="1"/>
  <c r="F280" i="8"/>
  <c r="G280" i="8" s="1"/>
  <c r="F287" i="8"/>
  <c r="G287" i="8" s="1"/>
  <c r="F262" i="8"/>
  <c r="G262" i="8" s="1"/>
  <c r="F269" i="8"/>
  <c r="G269" i="8" s="1"/>
  <c r="F278" i="8"/>
  <c r="G278" i="8" s="1"/>
  <c r="F285" i="8"/>
  <c r="G285" i="8" s="1"/>
  <c r="F294" i="8"/>
  <c r="G294" i="8" s="1"/>
  <c r="F296" i="8"/>
  <c r="G296" i="8" s="1"/>
  <c r="F298" i="8"/>
  <c r="G298" i="8" s="1"/>
  <c r="F300" i="8"/>
  <c r="G300" i="8" s="1"/>
  <c r="F302" i="8"/>
  <c r="G302" i="8" s="1"/>
  <c r="F304" i="8"/>
  <c r="G304" i="8" s="1"/>
  <c r="F306" i="8"/>
  <c r="G306" i="8" s="1"/>
  <c r="F308" i="8"/>
  <c r="G308" i="8" s="1"/>
  <c r="F310" i="8"/>
  <c r="G310" i="8" s="1"/>
  <c r="F312" i="8"/>
  <c r="G312" i="8" s="1"/>
  <c r="F314" i="8"/>
  <c r="G314" i="8" s="1"/>
  <c r="F260" i="8"/>
  <c r="G260" i="8" s="1"/>
  <c r="F267" i="8"/>
  <c r="G267" i="8" s="1"/>
  <c r="F276" i="8"/>
  <c r="G276" i="8" s="1"/>
  <c r="F283" i="8"/>
  <c r="G283" i="8" s="1"/>
  <c r="F292" i="8"/>
  <c r="G292" i="8" s="1"/>
  <c r="F273" i="8"/>
  <c r="G273" i="8" s="1"/>
  <c r="P149" i="8"/>
  <c r="Q149" i="8" s="1"/>
  <c r="P186" i="8"/>
  <c r="Q186" i="8" s="1"/>
  <c r="P189" i="8"/>
  <c r="Q189" i="8" s="1"/>
  <c r="P195" i="8"/>
  <c r="Q195" i="8" s="1"/>
  <c r="P206" i="8"/>
  <c r="Q206" i="8" s="1"/>
  <c r="P213" i="8"/>
  <c r="Q213" i="8" s="1"/>
  <c r="P216" i="8"/>
  <c r="Q216" i="8" s="1"/>
  <c r="P232" i="8"/>
  <c r="Q232" i="8" s="1"/>
  <c r="P250" i="8"/>
  <c r="Q250" i="8" s="1"/>
  <c r="P253" i="8"/>
  <c r="Q253" i="8" s="1"/>
  <c r="P259" i="8"/>
  <c r="Q259" i="8" s="1"/>
  <c r="P262" i="8"/>
  <c r="Q262" i="8" s="1"/>
  <c r="P265" i="8"/>
  <c r="Q265" i="8" s="1"/>
  <c r="P268" i="8"/>
  <c r="Q268" i="8" s="1"/>
  <c r="P279" i="8"/>
  <c r="Q279" i="8" s="1"/>
  <c r="P283" i="8"/>
  <c r="Q283" i="8" s="1"/>
  <c r="P296" i="8"/>
  <c r="Q296" i="8" s="1"/>
  <c r="P312" i="8"/>
  <c r="Q312" i="8" s="1"/>
  <c r="P174" i="8"/>
  <c r="Q174" i="8" s="1"/>
  <c r="P177" i="8"/>
  <c r="Q177" i="8" s="1"/>
  <c r="P180" i="8"/>
  <c r="Q180" i="8" s="1"/>
  <c r="P183" i="8"/>
  <c r="Q183" i="8" s="1"/>
  <c r="P192" i="8"/>
  <c r="Q192" i="8" s="1"/>
  <c r="P199" i="8"/>
  <c r="Q199" i="8" s="1"/>
  <c r="P219" i="8"/>
  <c r="Q219" i="8" s="1"/>
  <c r="P229" i="8"/>
  <c r="Q229" i="8" s="1"/>
  <c r="P236" i="8"/>
  <c r="Q236" i="8" s="1"/>
  <c r="P243" i="8"/>
  <c r="Q243" i="8" s="1"/>
  <c r="P256" i="8"/>
  <c r="Q256" i="8" s="1"/>
  <c r="P272" i="8"/>
  <c r="Q272" i="8" s="1"/>
  <c r="P276" i="8"/>
  <c r="Q276" i="8" s="1"/>
  <c r="P287" i="8"/>
  <c r="Q287" i="8" s="1"/>
  <c r="P290" i="8"/>
  <c r="Q290" i="8" s="1"/>
  <c r="P293" i="8"/>
  <c r="Q293" i="8" s="1"/>
  <c r="P303" i="8"/>
  <c r="Q303" i="8" s="1"/>
  <c r="P306" i="8"/>
  <c r="Q306" i="8" s="1"/>
  <c r="P309" i="8"/>
  <c r="Q309" i="8" s="1"/>
  <c r="P196" i="8"/>
  <c r="Q196" i="8" s="1"/>
  <c r="P203" i="8"/>
  <c r="Q203" i="8" s="1"/>
  <c r="P207" i="8"/>
  <c r="Q207" i="8" s="1"/>
  <c r="P210" i="8"/>
  <c r="Q210" i="8" s="1"/>
  <c r="P214" i="8"/>
  <c r="Q214" i="8" s="1"/>
  <c r="P217" i="8"/>
  <c r="Q217" i="8" s="1"/>
  <c r="P223" i="8"/>
  <c r="Q223" i="8" s="1"/>
  <c r="P226" i="8"/>
  <c r="Q226" i="8" s="1"/>
  <c r="P233" i="8"/>
  <c r="Q233" i="8" s="1"/>
  <c r="P240" i="8"/>
  <c r="Q240" i="8" s="1"/>
  <c r="P247" i="8"/>
  <c r="Q247" i="8" s="1"/>
  <c r="P254" i="8"/>
  <c r="Q254" i="8" s="1"/>
  <c r="P269" i="8"/>
  <c r="Q269" i="8" s="1"/>
  <c r="P280" i="8"/>
  <c r="Q280" i="8" s="1"/>
  <c r="P284" i="8"/>
  <c r="Q284" i="8" s="1"/>
  <c r="P300" i="8"/>
  <c r="Q300" i="8" s="1"/>
  <c r="P181" i="8"/>
  <c r="Q181" i="8" s="1"/>
  <c r="P184" i="8"/>
  <c r="Q184" i="8" s="1"/>
  <c r="P190" i="8"/>
  <c r="Q190" i="8" s="1"/>
  <c r="P193" i="8"/>
  <c r="Q193" i="8" s="1"/>
  <c r="P200" i="8"/>
  <c r="Q200" i="8" s="1"/>
  <c r="P220" i="8"/>
  <c r="Q220" i="8" s="1"/>
  <c r="P230" i="8"/>
  <c r="Q230" i="8" s="1"/>
  <c r="P237" i="8"/>
  <c r="Q237" i="8" s="1"/>
  <c r="P244" i="8"/>
  <c r="Q244" i="8" s="1"/>
  <c r="P251" i="8"/>
  <c r="Q251" i="8" s="1"/>
  <c r="P257" i="8"/>
  <c r="Q257" i="8" s="1"/>
  <c r="P260" i="8"/>
  <c r="Q260" i="8" s="1"/>
  <c r="P263" i="8"/>
  <c r="Q263" i="8" s="1"/>
  <c r="P266" i="8"/>
  <c r="Q266" i="8" s="1"/>
  <c r="P273" i="8"/>
  <c r="Q273" i="8" s="1"/>
  <c r="P291" i="8"/>
  <c r="Q291" i="8" s="1"/>
  <c r="P294" i="8"/>
  <c r="Q294" i="8" s="1"/>
  <c r="P297" i="8"/>
  <c r="Q297" i="8" s="1"/>
  <c r="P307" i="8"/>
  <c r="Q307" i="8" s="1"/>
  <c r="P310" i="8"/>
  <c r="Q310" i="8" s="1"/>
  <c r="P313" i="8"/>
  <c r="Q313" i="8" s="1"/>
  <c r="P172" i="8"/>
  <c r="Q172" i="8" s="1"/>
  <c r="P175" i="8"/>
  <c r="Q175" i="8" s="1"/>
  <c r="P178" i="8"/>
  <c r="Q178" i="8" s="1"/>
  <c r="P187" i="8"/>
  <c r="Q187" i="8" s="1"/>
  <c r="P197" i="8"/>
  <c r="Q197" i="8" s="1"/>
  <c r="P204" i="8"/>
  <c r="Q204" i="8" s="1"/>
  <c r="P211" i="8"/>
  <c r="Q211" i="8" s="1"/>
  <c r="P234" i="8"/>
  <c r="Q234" i="8" s="1"/>
  <c r="P241" i="8"/>
  <c r="Q241" i="8" s="1"/>
  <c r="P248" i="8"/>
  <c r="Q248" i="8" s="1"/>
  <c r="P277" i="8"/>
  <c r="Q277" i="8" s="1"/>
  <c r="P281" i="8"/>
  <c r="Q281" i="8" s="1"/>
  <c r="P288" i="8"/>
  <c r="Q288" i="8" s="1"/>
  <c r="P304" i="8"/>
  <c r="Q304" i="8" s="1"/>
  <c r="P185" i="8"/>
  <c r="Q185" i="8" s="1"/>
  <c r="P194" i="8"/>
  <c r="Q194" i="8" s="1"/>
  <c r="P205" i="8"/>
  <c r="Q205" i="8" s="1"/>
  <c r="P215" i="8"/>
  <c r="Q215" i="8" s="1"/>
  <c r="P228" i="8"/>
  <c r="Q228" i="8" s="1"/>
  <c r="P261" i="8"/>
  <c r="Q261" i="8" s="1"/>
  <c r="P301" i="8"/>
  <c r="Q301" i="8" s="1"/>
  <c r="P311" i="8"/>
  <c r="Q311" i="8" s="1"/>
  <c r="P315" i="8"/>
  <c r="Q315" i="8" s="1"/>
  <c r="P278" i="8"/>
  <c r="Q278" i="8" s="1"/>
  <c r="P298" i="8"/>
  <c r="Q298" i="8" s="1"/>
  <c r="P182" i="8"/>
  <c r="Q182" i="8" s="1"/>
  <c r="P191" i="8"/>
  <c r="Q191" i="8" s="1"/>
  <c r="P221" i="8"/>
  <c r="Q221" i="8" s="1"/>
  <c r="P225" i="8"/>
  <c r="Q225" i="8" s="1"/>
  <c r="P245" i="8"/>
  <c r="Q245" i="8" s="1"/>
  <c r="P289" i="8"/>
  <c r="Q289" i="8" s="1"/>
  <c r="P295" i="8"/>
  <c r="Q295" i="8" s="1"/>
  <c r="P224" i="8"/>
  <c r="Q224" i="8" s="1"/>
  <c r="P239" i="8"/>
  <c r="Q239" i="8" s="1"/>
  <c r="P267" i="8"/>
  <c r="Q267" i="8" s="1"/>
  <c r="P201" i="8"/>
  <c r="Q201" i="8" s="1"/>
  <c r="P249" i="8"/>
  <c r="Q249" i="8" s="1"/>
  <c r="P302" i="8"/>
  <c r="Q302" i="8" s="1"/>
  <c r="P173" i="8"/>
  <c r="Q173" i="8" s="1"/>
  <c r="P212" i="8"/>
  <c r="Q212" i="8" s="1"/>
  <c r="P235" i="8"/>
  <c r="Q235" i="8" s="1"/>
  <c r="P258" i="8"/>
  <c r="Q258" i="8" s="1"/>
  <c r="P274" i="8"/>
  <c r="Q274" i="8" s="1"/>
  <c r="P308" i="8"/>
  <c r="Q308" i="8" s="1"/>
  <c r="P202" i="8"/>
  <c r="Q202" i="8" s="1"/>
  <c r="P285" i="8"/>
  <c r="Q285" i="8" s="1"/>
  <c r="P299" i="8"/>
  <c r="Q299" i="8" s="1"/>
  <c r="P176" i="8"/>
  <c r="Q176" i="8" s="1"/>
  <c r="P198" i="8"/>
  <c r="Q198" i="8" s="1"/>
  <c r="P208" i="8"/>
  <c r="Q208" i="8" s="1"/>
  <c r="P218" i="8"/>
  <c r="Q218" i="8" s="1"/>
  <c r="P222" i="8"/>
  <c r="Q222" i="8" s="1"/>
  <c r="P231" i="8"/>
  <c r="Q231" i="8" s="1"/>
  <c r="P246" i="8"/>
  <c r="Q246" i="8" s="1"/>
  <c r="P255" i="8"/>
  <c r="Q255" i="8" s="1"/>
  <c r="P264" i="8"/>
  <c r="Q264" i="8" s="1"/>
  <c r="P270" i="8"/>
  <c r="Q270" i="8" s="1"/>
  <c r="P275" i="8"/>
  <c r="Q275" i="8" s="1"/>
  <c r="P188" i="8"/>
  <c r="Q188" i="8" s="1"/>
  <c r="P227" i="8"/>
  <c r="Q227" i="8" s="1"/>
  <c r="P286" i="8"/>
  <c r="Q286" i="8" s="1"/>
  <c r="P314" i="8"/>
  <c r="Q314" i="8" s="1"/>
  <c r="P179" i="8"/>
  <c r="Q179" i="8" s="1"/>
  <c r="P209" i="8"/>
  <c r="Q209" i="8" s="1"/>
  <c r="P238" i="8"/>
  <c r="Q238" i="8" s="1"/>
  <c r="P242" i="8"/>
  <c r="Q242" i="8" s="1"/>
  <c r="P252" i="8"/>
  <c r="Q252" i="8" s="1"/>
  <c r="P271" i="8"/>
  <c r="Q271" i="8" s="1"/>
  <c r="P282" i="8"/>
  <c r="Q282" i="8" s="1"/>
  <c r="P292" i="8"/>
  <c r="Q292" i="8" s="1"/>
  <c r="P305" i="8"/>
  <c r="Q305" i="8" s="1"/>
  <c r="N235" i="8"/>
  <c r="O235" i="8" s="1"/>
  <c r="N297" i="8"/>
  <c r="O297" i="8" s="1"/>
  <c r="N209" i="8"/>
  <c r="O209" i="8" s="1"/>
  <c r="N221" i="8"/>
  <c r="O221" i="8" s="1"/>
  <c r="N227" i="8"/>
  <c r="O227" i="8" s="1"/>
  <c r="N184" i="8"/>
  <c r="O184" i="8" s="1"/>
  <c r="N259" i="8"/>
  <c r="O259" i="8" s="1"/>
  <c r="N182" i="8"/>
  <c r="O182" i="8" s="1"/>
  <c r="N204" i="8"/>
  <c r="O204" i="8" s="1"/>
  <c r="N274" i="8"/>
  <c r="O274" i="8" s="1"/>
  <c r="N216" i="8"/>
  <c r="O216" i="8" s="1"/>
  <c r="N295" i="8"/>
  <c r="O295" i="8" s="1"/>
  <c r="N206" i="8"/>
  <c r="O206" i="8" s="1"/>
  <c r="N172" i="8"/>
  <c r="O172" i="8" s="1"/>
  <c r="N275" i="8"/>
  <c r="O275" i="8" s="1"/>
  <c r="N215" i="8"/>
  <c r="O215" i="8" s="1"/>
  <c r="N284" i="8"/>
  <c r="O284" i="8" s="1"/>
  <c r="N225" i="8"/>
  <c r="O225" i="8" s="1"/>
  <c r="N179" i="8"/>
  <c r="O179" i="8" s="1"/>
  <c r="N202" i="8"/>
  <c r="O202" i="8" s="1"/>
  <c r="N309" i="8"/>
  <c r="O309" i="8" s="1"/>
  <c r="N248" i="8"/>
  <c r="O248" i="8" s="1"/>
  <c r="N181" i="8"/>
  <c r="O181" i="8" s="1"/>
  <c r="N192" i="8"/>
  <c r="O192" i="8" s="1"/>
  <c r="N243" i="8"/>
  <c r="O243" i="8" s="1"/>
  <c r="D277" i="8"/>
  <c r="E277" i="8" s="1"/>
  <c r="D304" i="8"/>
  <c r="E304" i="8" s="1"/>
  <c r="D272" i="8"/>
  <c r="E272" i="8" s="1"/>
  <c r="D240" i="8"/>
  <c r="E240" i="8" s="1"/>
  <c r="D208" i="8"/>
  <c r="E208" i="8" s="1"/>
  <c r="D176" i="8"/>
  <c r="E176" i="8" s="1"/>
  <c r="D221" i="8"/>
  <c r="E221" i="8" s="1"/>
  <c r="D298" i="8"/>
  <c r="E298" i="8" s="1"/>
  <c r="D266" i="8"/>
  <c r="E266" i="8" s="1"/>
  <c r="D234" i="8"/>
  <c r="E234" i="8" s="1"/>
  <c r="D202" i="8"/>
  <c r="E202" i="8" s="1"/>
  <c r="D172" i="8"/>
  <c r="E172" i="8" s="1"/>
  <c r="D185" i="8"/>
  <c r="E185" i="8" s="1"/>
  <c r="D287" i="8"/>
  <c r="E287" i="8" s="1"/>
  <c r="D255" i="8"/>
  <c r="E255" i="8" s="1"/>
  <c r="D223" i="8"/>
  <c r="E223" i="8" s="1"/>
  <c r="D191" i="8"/>
  <c r="E191" i="8" s="1"/>
  <c r="D257" i="8"/>
  <c r="E257" i="8" s="1"/>
  <c r="N256" i="8"/>
  <c r="O256" i="8" s="1"/>
  <c r="N186" i="8"/>
  <c r="O186" i="8" s="1"/>
  <c r="N267" i="8"/>
  <c r="O267" i="8" s="1"/>
  <c r="N214" i="8"/>
  <c r="O214" i="8" s="1"/>
  <c r="N282" i="8"/>
  <c r="O282" i="8" s="1"/>
  <c r="N194" i="8"/>
  <c r="O194" i="8" s="1"/>
  <c r="N308" i="8"/>
  <c r="O308" i="8" s="1"/>
  <c r="N273" i="8"/>
  <c r="O273" i="8" s="1"/>
  <c r="N213" i="8"/>
  <c r="O213" i="8" s="1"/>
  <c r="N279" i="8"/>
  <c r="O279" i="8" s="1"/>
  <c r="N223" i="8"/>
  <c r="O223" i="8" s="1"/>
  <c r="N177" i="8"/>
  <c r="O177" i="8" s="1"/>
  <c r="N176" i="8"/>
  <c r="O176" i="8" s="1"/>
  <c r="N307" i="8"/>
  <c r="O307" i="8" s="1"/>
  <c r="N241" i="8"/>
  <c r="O241" i="8" s="1"/>
  <c r="N265" i="8"/>
  <c r="O265" i="8" s="1"/>
  <c r="N188" i="8"/>
  <c r="O188" i="8" s="1"/>
  <c r="N236" i="8"/>
  <c r="O236" i="8" s="1"/>
  <c r="N185" i="8"/>
  <c r="O185" i="8" s="1"/>
  <c r="D283" i="8"/>
  <c r="E283" i="8" s="1"/>
  <c r="D251" i="8"/>
  <c r="E251" i="8" s="1"/>
  <c r="D219" i="8"/>
  <c r="E219" i="8" s="1"/>
  <c r="D187" i="8"/>
  <c r="E187" i="8" s="1"/>
  <c r="D245" i="8"/>
  <c r="E245" i="8" s="1"/>
  <c r="N233" i="8"/>
  <c r="O233" i="8" s="1"/>
  <c r="N315" i="8"/>
  <c r="O315" i="8" s="1"/>
  <c r="N263" i="8"/>
  <c r="O263" i="8" s="1"/>
  <c r="N207" i="8"/>
  <c r="O207" i="8" s="1"/>
  <c r="N260" i="8"/>
  <c r="O260" i="8" s="1"/>
  <c r="N289" i="8"/>
  <c r="O289" i="8" s="1"/>
  <c r="N280" i="8"/>
  <c r="O280" i="8" s="1"/>
  <c r="N264" i="8"/>
  <c r="O264" i="8" s="1"/>
  <c r="N208" i="8"/>
  <c r="O208" i="8" s="1"/>
  <c r="N268" i="8"/>
  <c r="O268" i="8" s="1"/>
  <c r="N217" i="8"/>
  <c r="O217" i="8" s="1"/>
  <c r="N175" i="8"/>
  <c r="O175" i="8" s="1"/>
  <c r="N291" i="8"/>
  <c r="O291" i="8" s="1"/>
  <c r="N292" i="8"/>
  <c r="O292" i="8" s="1"/>
  <c r="N234" i="8"/>
  <c r="O234" i="8" s="1"/>
  <c r="N245" i="8"/>
  <c r="O245" i="8" s="1"/>
  <c r="N313" i="8"/>
  <c r="O313" i="8" s="1"/>
  <c r="N231" i="8"/>
  <c r="O231" i="8" s="1"/>
  <c r="D225" i="8"/>
  <c r="E225" i="8" s="1"/>
  <c r="D296" i="8"/>
  <c r="E296" i="8" s="1"/>
  <c r="D264" i="8"/>
  <c r="E264" i="8" s="1"/>
  <c r="D232" i="8"/>
  <c r="E232" i="8" s="1"/>
  <c r="D200" i="8"/>
  <c r="E200" i="8" s="1"/>
  <c r="D289" i="8"/>
  <c r="E289" i="8" s="1"/>
  <c r="D189" i="8"/>
  <c r="E189" i="8" s="1"/>
  <c r="D290" i="8"/>
  <c r="E290" i="8" s="1"/>
  <c r="D258" i="8"/>
  <c r="E258" i="8" s="1"/>
  <c r="D226" i="8"/>
  <c r="E226" i="8" s="1"/>
  <c r="D194" i="8"/>
  <c r="E194" i="8" s="1"/>
  <c r="D305" i="8"/>
  <c r="E305" i="8" s="1"/>
  <c r="D311" i="8"/>
  <c r="E311" i="8" s="1"/>
  <c r="D279" i="8"/>
  <c r="E279" i="8" s="1"/>
  <c r="D247" i="8"/>
  <c r="E247" i="8" s="1"/>
  <c r="D215" i="8"/>
  <c r="E215" i="8" s="1"/>
  <c r="D183" i="8"/>
  <c r="E183" i="8" s="1"/>
  <c r="D237" i="8"/>
  <c r="E237" i="8" s="1"/>
  <c r="N226" i="8"/>
  <c r="O226" i="8" s="1"/>
  <c r="N300" i="8"/>
  <c r="O300" i="8" s="1"/>
  <c r="N261" i="8"/>
  <c r="O261" i="8" s="1"/>
  <c r="N195" i="8"/>
  <c r="O195" i="8" s="1"/>
  <c r="N258" i="8"/>
  <c r="O258" i="8" s="1"/>
  <c r="N276" i="8"/>
  <c r="O276" i="8" s="1"/>
  <c r="N228" i="8"/>
  <c r="O228" i="8" s="1"/>
  <c r="N262" i="8"/>
  <c r="O262" i="8" s="1"/>
  <c r="N201" i="8"/>
  <c r="O201" i="8" s="1"/>
  <c r="N266" i="8"/>
  <c r="O266" i="8" s="1"/>
  <c r="N210" i="8"/>
  <c r="O210" i="8" s="1"/>
  <c r="N173" i="8"/>
  <c r="O173" i="8" s="1"/>
  <c r="N254" i="8"/>
  <c r="O254" i="8" s="1"/>
  <c r="N290" i="8"/>
  <c r="O290" i="8" s="1"/>
  <c r="N205" i="8"/>
  <c r="O205" i="8" s="1"/>
  <c r="N178" i="8"/>
  <c r="O178" i="8" s="1"/>
  <c r="N311" i="8"/>
  <c r="O311" i="8" s="1"/>
  <c r="N229" i="8"/>
  <c r="O229" i="8" s="1"/>
  <c r="N278" i="8"/>
  <c r="O278" i="8" s="1"/>
  <c r="N197" i="8"/>
  <c r="O197" i="8" s="1"/>
  <c r="D281" i="8"/>
  <c r="E281" i="8" s="1"/>
  <c r="D286" i="8"/>
  <c r="E286" i="8" s="1"/>
  <c r="D190" i="8"/>
  <c r="E190" i="8" s="1"/>
  <c r="D275" i="8"/>
  <c r="E275" i="8" s="1"/>
  <c r="D179" i="8"/>
  <c r="E179" i="8" s="1"/>
  <c r="N298" i="8"/>
  <c r="O298" i="8" s="1"/>
  <c r="N180" i="8"/>
  <c r="O180" i="8" s="1"/>
  <c r="N249" i="8"/>
  <c r="O249" i="8" s="1"/>
  <c r="N314" i="8"/>
  <c r="O314" i="8" s="1"/>
  <c r="N251" i="8"/>
  <c r="O251" i="8" s="1"/>
  <c r="N305" i="8"/>
  <c r="O305" i="8" s="1"/>
  <c r="N253" i="8"/>
  <c r="O253" i="8" s="1"/>
  <c r="N203" i="8"/>
  <c r="O203" i="8" s="1"/>
  <c r="N302" i="8"/>
  <c r="O302" i="8" s="1"/>
  <c r="N211" i="8"/>
  <c r="O211" i="8" s="1"/>
  <c r="N281" i="8"/>
  <c r="O281" i="8" s="1"/>
  <c r="N198" i="8"/>
  <c r="O198" i="8" s="1"/>
  <c r="N296" i="8"/>
  <c r="O296" i="8" s="1"/>
  <c r="N212" i="8"/>
  <c r="O212" i="8" s="1"/>
  <c r="N304" i="8"/>
  <c r="O304" i="8" s="1"/>
  <c r="N218" i="8"/>
  <c r="O218" i="8" s="1"/>
  <c r="N219" i="8"/>
  <c r="O219" i="8" s="1"/>
  <c r="N277" i="8"/>
  <c r="O277" i="8" s="1"/>
  <c r="N286" i="8"/>
  <c r="O286" i="8" s="1"/>
  <c r="N222" i="8"/>
  <c r="O222" i="8" s="1"/>
  <c r="N255" i="8"/>
  <c r="O255" i="8" s="1"/>
  <c r="D181" i="8"/>
  <c r="E181" i="8" s="1"/>
  <c r="D254" i="8"/>
  <c r="E254" i="8" s="1"/>
  <c r="D222" i="8"/>
  <c r="E222" i="8" s="1"/>
  <c r="D273" i="8"/>
  <c r="E273" i="8" s="1"/>
  <c r="D307" i="8"/>
  <c r="E307" i="8" s="1"/>
  <c r="D243" i="8"/>
  <c r="E243" i="8" s="1"/>
  <c r="D211" i="8"/>
  <c r="E211" i="8" s="1"/>
  <c r="D217" i="8"/>
  <c r="E217" i="8" s="1"/>
  <c r="N174" i="8"/>
  <c r="O174" i="8" s="1"/>
  <c r="N250" i="8"/>
  <c r="O250" i="8" s="1"/>
  <c r="N252" i="8"/>
  <c r="O252" i="8" s="1"/>
  <c r="N306" i="8"/>
  <c r="O306" i="8" s="1"/>
  <c r="D197" i="8"/>
  <c r="E197" i="8" s="1"/>
  <c r="D288" i="8"/>
  <c r="E288" i="8" s="1"/>
  <c r="D256" i="8"/>
  <c r="E256" i="8" s="1"/>
  <c r="D224" i="8"/>
  <c r="E224" i="8" s="1"/>
  <c r="D192" i="8"/>
  <c r="E192" i="8" s="1"/>
  <c r="D265" i="8"/>
  <c r="E265" i="8" s="1"/>
  <c r="D314" i="8"/>
  <c r="E314" i="8" s="1"/>
  <c r="D282" i="8"/>
  <c r="E282" i="8" s="1"/>
  <c r="D250" i="8"/>
  <c r="E250" i="8" s="1"/>
  <c r="D218" i="8"/>
  <c r="E218" i="8" s="1"/>
  <c r="D186" i="8"/>
  <c r="E186" i="8" s="1"/>
  <c r="D249" i="8"/>
  <c r="E249" i="8" s="1"/>
  <c r="D303" i="8"/>
  <c r="E303" i="8" s="1"/>
  <c r="D271" i="8"/>
  <c r="E271" i="8" s="1"/>
  <c r="D239" i="8"/>
  <c r="E239" i="8" s="1"/>
  <c r="D207" i="8"/>
  <c r="E207" i="8" s="1"/>
  <c r="D175" i="8"/>
  <c r="E175" i="8" s="1"/>
  <c r="N293" i="8"/>
  <c r="O293" i="8" s="1"/>
  <c r="N285" i="8"/>
  <c r="O285" i="8" s="1"/>
  <c r="N238" i="8"/>
  <c r="O238" i="8" s="1"/>
  <c r="N312" i="8"/>
  <c r="O312" i="8" s="1"/>
  <c r="N237" i="8"/>
  <c r="O237" i="8" s="1"/>
  <c r="N240" i="8"/>
  <c r="O240" i="8" s="1"/>
  <c r="N301" i="8"/>
  <c r="O301" i="8" s="1"/>
  <c r="N244" i="8"/>
  <c r="O244" i="8" s="1"/>
  <c r="N303" i="8"/>
  <c r="O303" i="8" s="1"/>
  <c r="N246" i="8"/>
  <c r="O246" i="8" s="1"/>
  <c r="N196" i="8"/>
  <c r="O196" i="8" s="1"/>
  <c r="N287" i="8"/>
  <c r="O287" i="8" s="1"/>
  <c r="N199" i="8"/>
  <c r="O199" i="8" s="1"/>
  <c r="N270" i="8"/>
  <c r="O270" i="8" s="1"/>
  <c r="N191" i="8"/>
  <c r="O191" i="8" s="1"/>
  <c r="N271" i="8"/>
  <c r="O271" i="8" s="1"/>
  <c r="N294" i="8"/>
  <c r="O294" i="8" s="1"/>
  <c r="N200" i="8"/>
  <c r="O200" i="8" s="1"/>
  <c r="N183" i="8"/>
  <c r="O183" i="8" s="1"/>
  <c r="N269" i="8"/>
  <c r="O269" i="8" s="1"/>
  <c r="N283" i="8"/>
  <c r="O283" i="8" s="1"/>
  <c r="N220" i="8"/>
  <c r="O220" i="8" s="1"/>
  <c r="N310" i="8"/>
  <c r="O310" i="8" s="1"/>
  <c r="N230" i="8"/>
  <c r="O230" i="8" s="1"/>
  <c r="N224" i="8"/>
  <c r="O224" i="8" s="1"/>
  <c r="N299" i="8"/>
  <c r="O299" i="8" s="1"/>
  <c r="N232" i="8"/>
  <c r="O232" i="8" s="1"/>
  <c r="N288" i="8"/>
  <c r="O288" i="8" s="1"/>
  <c r="N239" i="8"/>
  <c r="O239" i="8" s="1"/>
  <c r="N187" i="8"/>
  <c r="O187" i="8" s="1"/>
  <c r="N247" i="8"/>
  <c r="O247" i="8" s="1"/>
  <c r="N190" i="8"/>
  <c r="O190" i="8" s="1"/>
  <c r="N257" i="8"/>
  <c r="O257" i="8" s="1"/>
  <c r="N189" i="8"/>
  <c r="O189" i="8" s="1"/>
  <c r="N242" i="8"/>
  <c r="O242" i="8" s="1"/>
  <c r="N272" i="8"/>
  <c r="O272" i="8" s="1"/>
  <c r="N193" i="8"/>
  <c r="O193" i="8" s="1"/>
  <c r="R31" i="8"/>
  <c r="S31" i="8" s="1"/>
  <c r="R40" i="8"/>
  <c r="S40" i="8" s="1"/>
  <c r="R71" i="8"/>
  <c r="S71" i="8" s="1"/>
  <c r="R75" i="8"/>
  <c r="S75" i="8" s="1"/>
  <c r="R84" i="8"/>
  <c r="S84" i="8" s="1"/>
  <c r="R103" i="8"/>
  <c r="S103" i="8" s="1"/>
  <c r="R160" i="8"/>
  <c r="S160" i="8" s="1"/>
  <c r="R162" i="8"/>
  <c r="S162" i="8" s="1"/>
  <c r="R24" i="8"/>
  <c r="S24" i="8" s="1"/>
  <c r="R135" i="8"/>
  <c r="S135" i="8" s="1"/>
  <c r="H103" i="8"/>
  <c r="I103" i="8" s="1"/>
  <c r="P110" i="8"/>
  <c r="Q110" i="8" s="1"/>
  <c r="R17" i="8"/>
  <c r="S17" i="8" s="1"/>
  <c r="R47" i="8"/>
  <c r="S47" i="8" s="1"/>
  <c r="P78" i="8"/>
  <c r="Q78" i="8" s="1"/>
  <c r="P144" i="8"/>
  <c r="Q144" i="8" s="1"/>
  <c r="P37" i="8"/>
  <c r="Q37" i="8" s="1"/>
  <c r="P112" i="8"/>
  <c r="Q112" i="8" s="1"/>
  <c r="P44" i="8"/>
  <c r="Q44" i="8" s="1"/>
  <c r="P151" i="8"/>
  <c r="Q151" i="8" s="1"/>
  <c r="P129" i="8"/>
  <c r="Q129" i="8" s="1"/>
  <c r="P159" i="8"/>
  <c r="Q159" i="8" s="1"/>
  <c r="P80" i="8"/>
  <c r="Q80" i="8" s="1"/>
  <c r="P53" i="8"/>
  <c r="Q53" i="8" s="1"/>
  <c r="P93" i="8"/>
  <c r="Q93" i="8" s="1"/>
  <c r="P65" i="8"/>
  <c r="Q65" i="8" s="1"/>
  <c r="P134" i="8"/>
  <c r="Q134" i="8" s="1"/>
  <c r="P28" i="8"/>
  <c r="Q28" i="8" s="1"/>
  <c r="P137" i="8"/>
  <c r="Q137" i="8" s="1"/>
  <c r="S14" i="9"/>
  <c r="V14" i="9" s="1"/>
  <c r="W14" i="9" s="1"/>
  <c r="S13" i="9"/>
  <c r="V13" i="9" s="1"/>
  <c r="W13" i="9" s="1"/>
  <c r="G50" i="9"/>
  <c r="H50" i="9" s="1"/>
  <c r="I50" i="9" s="1"/>
  <c r="G86" i="9"/>
  <c r="H86" i="9" s="1"/>
  <c r="I86" i="9" s="1"/>
  <c r="G87" i="9"/>
  <c r="J87" i="9" s="1"/>
  <c r="K87" i="9" s="1"/>
  <c r="G85" i="9"/>
  <c r="H85" i="9" s="1"/>
  <c r="I85" i="9" s="1"/>
  <c r="S86" i="9"/>
  <c r="V86" i="9" s="1"/>
  <c r="W86" i="9" s="1"/>
  <c r="S94" i="9"/>
  <c r="V94" i="9" s="1"/>
  <c r="W94" i="9" s="1"/>
  <c r="S87" i="9"/>
  <c r="T87" i="9" s="1"/>
  <c r="U87" i="9" s="1"/>
  <c r="S88" i="9"/>
  <c r="T88" i="9" s="1"/>
  <c r="U88" i="9" s="1"/>
  <c r="S89" i="9"/>
  <c r="V89" i="9" s="1"/>
  <c r="W89" i="9" s="1"/>
  <c r="S85" i="9"/>
  <c r="V85" i="9" s="1"/>
  <c r="W85" i="9" s="1"/>
  <c r="S90" i="9"/>
  <c r="T90" i="9" s="1"/>
  <c r="U90" i="9" s="1"/>
  <c r="S91" i="9"/>
  <c r="T91" i="9" s="1"/>
  <c r="U91" i="9" s="1"/>
  <c r="S92" i="9"/>
  <c r="V92" i="9" s="1"/>
  <c r="W92" i="9" s="1"/>
  <c r="S93" i="9"/>
  <c r="V93" i="9" s="1"/>
  <c r="W93" i="9" s="1"/>
  <c r="G49" i="9"/>
  <c r="H49" i="9" s="1"/>
  <c r="I49" i="9" s="1"/>
  <c r="G51" i="9"/>
  <c r="H51" i="9" s="1"/>
  <c r="I51" i="9" s="1"/>
  <c r="S54" i="9"/>
  <c r="T54" i="9" s="1"/>
  <c r="U54" i="9" s="1"/>
  <c r="S62" i="9"/>
  <c r="T62" i="9" s="1"/>
  <c r="U62" i="9" s="1"/>
  <c r="S55" i="9"/>
  <c r="V55" i="9" s="1"/>
  <c r="W55" i="9" s="1"/>
  <c r="S63" i="9"/>
  <c r="V63" i="9" s="1"/>
  <c r="W63" i="9" s="1"/>
  <c r="S56" i="9"/>
  <c r="V56" i="9" s="1"/>
  <c r="W56" i="9" s="1"/>
  <c r="S64" i="9"/>
  <c r="T64" i="9" s="1"/>
  <c r="U64" i="9" s="1"/>
  <c r="S57" i="9"/>
  <c r="T57" i="9" s="1"/>
  <c r="U57" i="9" s="1"/>
  <c r="S65" i="9"/>
  <c r="T65" i="9" s="1"/>
  <c r="U65" i="9" s="1"/>
  <c r="S50" i="9"/>
  <c r="T50" i="9" s="1"/>
  <c r="U50" i="9" s="1"/>
  <c r="S58" i="9"/>
  <c r="T58" i="9" s="1"/>
  <c r="U58" i="9" s="1"/>
  <c r="S66" i="9"/>
  <c r="T66" i="9" s="1"/>
  <c r="U66" i="9" s="1"/>
  <c r="S51" i="9"/>
  <c r="T51" i="9" s="1"/>
  <c r="U51" i="9" s="1"/>
  <c r="S59" i="9"/>
  <c r="V59" i="9" s="1"/>
  <c r="W59" i="9" s="1"/>
  <c r="S67" i="9"/>
  <c r="V67" i="9" s="1"/>
  <c r="W67" i="9" s="1"/>
  <c r="S52" i="9"/>
  <c r="T52" i="9" s="1"/>
  <c r="U52" i="9" s="1"/>
  <c r="S60" i="9"/>
  <c r="V60" i="9" s="1"/>
  <c r="W60" i="9" s="1"/>
  <c r="S68" i="9"/>
  <c r="V68" i="9" s="1"/>
  <c r="W68" i="9" s="1"/>
  <c r="S53" i="9"/>
  <c r="V53" i="9" s="1"/>
  <c r="W53" i="9" s="1"/>
  <c r="S61" i="9"/>
  <c r="T61" i="9" s="1"/>
  <c r="U61" i="9" s="1"/>
  <c r="S49" i="9"/>
  <c r="T49" i="9" s="1"/>
  <c r="U49" i="9" s="1"/>
  <c r="G52" i="9"/>
  <c r="J52" i="9" s="1"/>
  <c r="K52" i="9" s="1"/>
  <c r="G53" i="9"/>
  <c r="H53" i="9" s="1"/>
  <c r="I53" i="9" s="1"/>
  <c r="Q95" i="9"/>
  <c r="S95" i="9" s="1"/>
  <c r="N34" i="8"/>
  <c r="O34" i="8" s="1"/>
  <c r="N59" i="8"/>
  <c r="O59" i="8" s="1"/>
  <c r="N100" i="8"/>
  <c r="O100" i="8" s="1"/>
  <c r="N39" i="8"/>
  <c r="O39" i="8" s="1"/>
  <c r="N89" i="8"/>
  <c r="O89" i="8" s="1"/>
  <c r="N41" i="8"/>
  <c r="O41" i="8" s="1"/>
  <c r="N102" i="8"/>
  <c r="O102" i="8" s="1"/>
  <c r="N133" i="8"/>
  <c r="O133" i="8" s="1"/>
  <c r="N57" i="8"/>
  <c r="O57" i="8" s="1"/>
  <c r="N68" i="8"/>
  <c r="O68" i="8" s="1"/>
  <c r="N121" i="8"/>
  <c r="O121" i="8" s="1"/>
  <c r="N18" i="8"/>
  <c r="O18" i="8" s="1"/>
  <c r="N50" i="8"/>
  <c r="O50" i="8" s="1"/>
  <c r="N83" i="8"/>
  <c r="O83" i="8" s="1"/>
  <c r="N136" i="8"/>
  <c r="O136" i="8" s="1"/>
  <c r="N48" i="8"/>
  <c r="O48" i="8" s="1"/>
  <c r="N72" i="8"/>
  <c r="O72" i="8" s="1"/>
  <c r="N123" i="8"/>
  <c r="O123" i="8" s="1"/>
  <c r="N85" i="8"/>
  <c r="O85" i="8" s="1"/>
  <c r="N117" i="8"/>
  <c r="O117" i="8" s="1"/>
  <c r="N155" i="8"/>
  <c r="O155" i="8" s="1"/>
  <c r="N25" i="8"/>
  <c r="O25" i="8" s="1"/>
  <c r="N119" i="8"/>
  <c r="O119" i="8" s="1"/>
  <c r="N91" i="8"/>
  <c r="O91" i="8" s="1"/>
  <c r="N32" i="8"/>
  <c r="O32" i="8" s="1"/>
  <c r="F89" i="8"/>
  <c r="G89" i="8" s="1"/>
  <c r="F161" i="8"/>
  <c r="G161" i="8" s="1"/>
  <c r="F22" i="8"/>
  <c r="G22" i="8" s="1"/>
  <c r="F19" i="8"/>
  <c r="G19" i="8" s="1"/>
  <c r="F61" i="8"/>
  <c r="G61" i="8" s="1"/>
  <c r="F90" i="8"/>
  <c r="G90" i="8" s="1"/>
  <c r="F108" i="8"/>
  <c r="G108" i="8" s="1"/>
  <c r="F81" i="8"/>
  <c r="G81" i="8" s="1"/>
  <c r="F163" i="8"/>
  <c r="G163" i="8" s="1"/>
  <c r="F86" i="8"/>
  <c r="G86" i="8" s="1"/>
  <c r="F37" i="8"/>
  <c r="G37" i="8" s="1"/>
  <c r="F16" i="8"/>
  <c r="G16" i="8" s="1"/>
  <c r="F78" i="8"/>
  <c r="G78" i="8" s="1"/>
  <c r="F44" i="8"/>
  <c r="G44" i="8" s="1"/>
  <c r="F150" i="8"/>
  <c r="G150" i="8" s="1"/>
  <c r="F56" i="8"/>
  <c r="G56" i="8" s="1"/>
  <c r="F116" i="8"/>
  <c r="G116" i="8" s="1"/>
  <c r="F106" i="8"/>
  <c r="G106" i="8" s="1"/>
  <c r="F27" i="8"/>
  <c r="G27" i="8" s="1"/>
  <c r="F101" i="8"/>
  <c r="G101" i="8" s="1"/>
  <c r="F52" i="8"/>
  <c r="G52" i="8" s="1"/>
  <c r="F166" i="8"/>
  <c r="G166" i="8" s="1"/>
  <c r="F18" i="8"/>
  <c r="G18" i="8" s="1"/>
  <c r="F168" i="8"/>
  <c r="G168" i="8" s="1"/>
  <c r="F124" i="8"/>
  <c r="G124" i="8" s="1"/>
  <c r="F97" i="8"/>
  <c r="G97" i="8" s="1"/>
  <c r="F75" i="8"/>
  <c r="G75" i="8" s="1"/>
  <c r="F132" i="8"/>
  <c r="G132" i="8" s="1"/>
  <c r="F113" i="8"/>
  <c r="G113" i="8" s="1"/>
  <c r="F42" i="8"/>
  <c r="G42" i="8" s="1"/>
  <c r="F55" i="8"/>
  <c r="G55" i="8" s="1"/>
  <c r="F140" i="8"/>
  <c r="G140" i="8" s="1"/>
  <c r="F46" i="8"/>
  <c r="G46" i="8" s="1"/>
  <c r="F110" i="8"/>
  <c r="G110" i="8" s="1"/>
  <c r="F33" i="8"/>
  <c r="G33" i="8" s="1"/>
  <c r="F121" i="8"/>
  <c r="G121" i="8" s="1"/>
  <c r="F83" i="8"/>
  <c r="G83" i="8" s="1"/>
  <c r="F85" i="8"/>
  <c r="G85" i="8" s="1"/>
  <c r="F50" i="8"/>
  <c r="G50" i="8" s="1"/>
  <c r="F138" i="8"/>
  <c r="G138" i="8" s="1"/>
  <c r="F123" i="8"/>
  <c r="G123" i="8" s="1"/>
  <c r="F157" i="8"/>
  <c r="G157" i="8" s="1"/>
  <c r="F87" i="8"/>
  <c r="G87" i="8" s="1"/>
  <c r="F59" i="8"/>
  <c r="G59" i="8" s="1"/>
  <c r="F30" i="8"/>
  <c r="G30" i="8" s="1"/>
  <c r="F35" i="8"/>
  <c r="G35" i="8" s="1"/>
  <c r="F26" i="8"/>
  <c r="G26" i="8" s="1"/>
  <c r="F114" i="8"/>
  <c r="G114" i="8" s="1"/>
  <c r="F109" i="8"/>
  <c r="G109" i="8" s="1"/>
  <c r="F31" i="8"/>
  <c r="G31" i="8" s="1"/>
  <c r="F102" i="8"/>
  <c r="G102" i="8" s="1"/>
  <c r="F69" i="8"/>
  <c r="G69" i="8" s="1"/>
  <c r="F91" i="8"/>
  <c r="G91" i="8" s="1"/>
  <c r="F76" i="8"/>
  <c r="G76" i="8" s="1"/>
  <c r="F84" i="8"/>
  <c r="G84" i="8" s="1"/>
  <c r="F148" i="8"/>
  <c r="G148" i="8" s="1"/>
  <c r="F54" i="8"/>
  <c r="G54" i="8" s="1"/>
  <c r="F118" i="8"/>
  <c r="G118" i="8" s="1"/>
  <c r="F49" i="8"/>
  <c r="G49" i="8" s="1"/>
  <c r="F137" i="8"/>
  <c r="G137" i="8" s="1"/>
  <c r="F99" i="8"/>
  <c r="G99" i="8" s="1"/>
  <c r="F117" i="8"/>
  <c r="G117" i="8" s="1"/>
  <c r="F66" i="8"/>
  <c r="G66" i="8" s="1"/>
  <c r="F146" i="8"/>
  <c r="G146" i="8" s="1"/>
  <c r="F155" i="8"/>
  <c r="G155" i="8" s="1"/>
  <c r="F112" i="8"/>
  <c r="G112" i="8" s="1"/>
  <c r="F119" i="8"/>
  <c r="G119" i="8" s="1"/>
  <c r="F152" i="8"/>
  <c r="G152" i="8" s="1"/>
  <c r="F60" i="8"/>
  <c r="G60" i="8" s="1"/>
  <c r="F94" i="8"/>
  <c r="G94" i="8" s="1"/>
  <c r="F53" i="8"/>
  <c r="G53" i="8" s="1"/>
  <c r="F68" i="8"/>
  <c r="G68" i="8" s="1"/>
  <c r="F38" i="8"/>
  <c r="G38" i="8" s="1"/>
  <c r="F67" i="8"/>
  <c r="G67" i="8" s="1"/>
  <c r="F141" i="8"/>
  <c r="G141" i="8" s="1"/>
  <c r="F28" i="8"/>
  <c r="G28" i="8" s="1"/>
  <c r="F92" i="8"/>
  <c r="G92" i="8" s="1"/>
  <c r="F156" i="8"/>
  <c r="G156" i="8" s="1"/>
  <c r="F62" i="8"/>
  <c r="G62" i="8" s="1"/>
  <c r="F126" i="8"/>
  <c r="G126" i="8" s="1"/>
  <c r="F57" i="8"/>
  <c r="G57" i="8" s="1"/>
  <c r="F145" i="8"/>
  <c r="G145" i="8" s="1"/>
  <c r="F115" i="8"/>
  <c r="G115" i="8" s="1"/>
  <c r="F133" i="8"/>
  <c r="G133" i="8" s="1"/>
  <c r="F74" i="8"/>
  <c r="G74" i="8" s="1"/>
  <c r="F154" i="8"/>
  <c r="G154" i="8" s="1"/>
  <c r="F171" i="8"/>
  <c r="G171" i="8" s="1"/>
  <c r="F151" i="8"/>
  <c r="G151" i="8" s="1"/>
  <c r="F17" i="8"/>
  <c r="G17" i="8" s="1"/>
  <c r="F25" i="8"/>
  <c r="G25" i="8" s="1"/>
  <c r="F130" i="8"/>
  <c r="G130" i="8" s="1"/>
  <c r="F36" i="8"/>
  <c r="G36" i="8" s="1"/>
  <c r="F100" i="8"/>
  <c r="G100" i="8" s="1"/>
  <c r="F164" i="8"/>
  <c r="G164" i="8" s="1"/>
  <c r="F70" i="8"/>
  <c r="G70" i="8" s="1"/>
  <c r="F142" i="8"/>
  <c r="G142" i="8" s="1"/>
  <c r="F73" i="8"/>
  <c r="G73" i="8" s="1"/>
  <c r="F153" i="8"/>
  <c r="G153" i="8" s="1"/>
  <c r="F147" i="8"/>
  <c r="G147" i="8" s="1"/>
  <c r="F165" i="8"/>
  <c r="G165" i="8" s="1"/>
  <c r="F82" i="8"/>
  <c r="G82" i="8" s="1"/>
  <c r="F170" i="8"/>
  <c r="G170" i="8" s="1"/>
  <c r="F45" i="8"/>
  <c r="G45" i="8" s="1"/>
  <c r="F24" i="8"/>
  <c r="G24" i="8" s="1"/>
  <c r="F63" i="8"/>
  <c r="G63" i="8" s="1"/>
  <c r="G12" i="7"/>
  <c r="F12" i="7"/>
  <c r="G11" i="7"/>
  <c r="F11" i="7"/>
  <c r="E11" i="7"/>
  <c r="P46" i="8"/>
  <c r="Q46" i="8" s="1"/>
  <c r="P155" i="8"/>
  <c r="Q155" i="8" s="1"/>
  <c r="N19" i="8"/>
  <c r="O19" i="8" s="1"/>
  <c r="N51" i="8"/>
  <c r="O51" i="8" s="1"/>
  <c r="N35" i="8"/>
  <c r="O35" i="8" s="1"/>
  <c r="N44" i="8"/>
  <c r="O44" i="8" s="1"/>
  <c r="N110" i="8"/>
  <c r="O110" i="8" s="1"/>
  <c r="N63" i="8"/>
  <c r="O63" i="8" s="1"/>
  <c r="N78" i="8"/>
  <c r="O78" i="8" s="1"/>
  <c r="N95" i="8"/>
  <c r="O95" i="8" s="1"/>
  <c r="N112" i="8"/>
  <c r="O112" i="8" s="1"/>
  <c r="N142" i="8"/>
  <c r="O142" i="8" s="1"/>
  <c r="N82" i="8"/>
  <c r="O82" i="8" s="1"/>
  <c r="N161" i="8"/>
  <c r="O161" i="8" s="1"/>
  <c r="N28" i="8"/>
  <c r="O28" i="8" s="1"/>
  <c r="N163" i="8"/>
  <c r="O163" i="8" s="1"/>
  <c r="N127" i="8"/>
  <c r="O127" i="8" s="1"/>
  <c r="N114" i="8"/>
  <c r="O114" i="8" s="1"/>
  <c r="N137" i="8"/>
  <c r="O137" i="8" s="1"/>
  <c r="N151" i="8"/>
  <c r="O151" i="8" s="1"/>
  <c r="N80" i="8"/>
  <c r="O80" i="8" s="1"/>
  <c r="N62" i="8"/>
  <c r="O62" i="8" s="1"/>
  <c r="P83" i="8"/>
  <c r="Q83" i="8" s="1"/>
  <c r="N126" i="8"/>
  <c r="O126" i="8" s="1"/>
  <c r="P166" i="8"/>
  <c r="Q166" i="8" s="1"/>
  <c r="N54" i="8"/>
  <c r="O54" i="8" s="1"/>
  <c r="P79" i="8"/>
  <c r="Q79" i="8" s="1"/>
  <c r="N109" i="8"/>
  <c r="O109" i="8" s="1"/>
  <c r="P136" i="8"/>
  <c r="Q136" i="8" s="1"/>
  <c r="N160" i="8"/>
  <c r="O160" i="8" s="1"/>
  <c r="N47" i="8"/>
  <c r="O47" i="8" s="1"/>
  <c r="N92" i="8"/>
  <c r="O92" i="8" s="1"/>
  <c r="P113" i="8"/>
  <c r="Q113" i="8" s="1"/>
  <c r="N135" i="8"/>
  <c r="O135" i="8" s="1"/>
  <c r="N156" i="8"/>
  <c r="O156" i="8" s="1"/>
  <c r="N42" i="8"/>
  <c r="O42" i="8" s="1"/>
  <c r="P60" i="8"/>
  <c r="Q60" i="8" s="1"/>
  <c r="N149" i="8"/>
  <c r="O149" i="8" s="1"/>
  <c r="P171" i="8"/>
  <c r="Q171" i="8" s="1"/>
  <c r="N37" i="8"/>
  <c r="O37" i="8" s="1"/>
  <c r="P63" i="8"/>
  <c r="Q63" i="8" s="1"/>
  <c r="N93" i="8"/>
  <c r="O93" i="8" s="1"/>
  <c r="P118" i="8"/>
  <c r="Q118" i="8" s="1"/>
  <c r="P142" i="8"/>
  <c r="Q142" i="8" s="1"/>
  <c r="P163" i="8"/>
  <c r="Q163" i="8" s="1"/>
  <c r="P157" i="8"/>
  <c r="Q157" i="8" s="1"/>
  <c r="N20" i="8"/>
  <c r="O20" i="8" s="1"/>
  <c r="P41" i="8"/>
  <c r="Q41" i="8" s="1"/>
  <c r="N64" i="8"/>
  <c r="O64" i="8" s="1"/>
  <c r="P85" i="8"/>
  <c r="Q85" i="8" s="1"/>
  <c r="N128" i="8"/>
  <c r="O128" i="8" s="1"/>
  <c r="P148" i="8"/>
  <c r="Q148" i="8" s="1"/>
  <c r="P168" i="8"/>
  <c r="Q168" i="8" s="1"/>
  <c r="P34" i="8"/>
  <c r="Q34" i="8" s="1"/>
  <c r="N81" i="8"/>
  <c r="O81" i="8" s="1"/>
  <c r="P111" i="8"/>
  <c r="Q111" i="8" s="1"/>
  <c r="P162" i="8"/>
  <c r="Q162" i="8" s="1"/>
  <c r="P29" i="8"/>
  <c r="Q29" i="8" s="1"/>
  <c r="N73" i="8"/>
  <c r="O73" i="8" s="1"/>
  <c r="P94" i="8"/>
  <c r="Q94" i="8" s="1"/>
  <c r="N138" i="8"/>
  <c r="O138" i="8" s="1"/>
  <c r="P158" i="8"/>
  <c r="Q158" i="8" s="1"/>
  <c r="P22" i="8"/>
  <c r="Q22" i="8" s="1"/>
  <c r="P19" i="8"/>
  <c r="Q19" i="8" s="1"/>
  <c r="N65" i="8"/>
  <c r="O65" i="8" s="1"/>
  <c r="P95" i="8"/>
  <c r="Q95" i="8" s="1"/>
  <c r="N125" i="8"/>
  <c r="O125" i="8" s="1"/>
  <c r="N144" i="8"/>
  <c r="O144" i="8" s="1"/>
  <c r="P165" i="8"/>
  <c r="Q165" i="8" s="1"/>
  <c r="F158" i="8"/>
  <c r="G158" i="8" s="1"/>
  <c r="F65" i="8"/>
  <c r="G65" i="8" s="1"/>
  <c r="F129" i="8"/>
  <c r="G129" i="8" s="1"/>
  <c r="F51" i="8"/>
  <c r="G51" i="8" s="1"/>
  <c r="F21" i="8"/>
  <c r="G21" i="8" s="1"/>
  <c r="F149" i="8"/>
  <c r="G149" i="8" s="1"/>
  <c r="F58" i="8"/>
  <c r="G58" i="8" s="1"/>
  <c r="F122" i="8"/>
  <c r="G122" i="8" s="1"/>
  <c r="F43" i="8"/>
  <c r="G43" i="8" s="1"/>
  <c r="F29" i="8"/>
  <c r="G29" i="8" s="1"/>
  <c r="F80" i="8"/>
  <c r="G80" i="8" s="1"/>
  <c r="F95" i="8"/>
  <c r="G95" i="8" s="1"/>
  <c r="F47" i="8"/>
  <c r="G47" i="8" s="1"/>
  <c r="P61" i="8"/>
  <c r="Q61" i="8" s="1"/>
  <c r="N104" i="8"/>
  <c r="O104" i="8" s="1"/>
  <c r="P125" i="8"/>
  <c r="Q125" i="8" s="1"/>
  <c r="N146" i="8"/>
  <c r="O146" i="8" s="1"/>
  <c r="N170" i="8"/>
  <c r="O170" i="8" s="1"/>
  <c r="P30" i="8"/>
  <c r="Q30" i="8" s="1"/>
  <c r="N70" i="8"/>
  <c r="O70" i="8" s="1"/>
  <c r="N87" i="8"/>
  <c r="O87" i="8" s="1"/>
  <c r="P104" i="8"/>
  <c r="Q104" i="8" s="1"/>
  <c r="P121" i="8"/>
  <c r="Q121" i="8" s="1"/>
  <c r="N141" i="8"/>
  <c r="O141" i="8" s="1"/>
  <c r="N43" i="8"/>
  <c r="O43" i="8" s="1"/>
  <c r="N66" i="8"/>
  <c r="O66" i="8" s="1"/>
  <c r="P87" i="8"/>
  <c r="Q87" i="8" s="1"/>
  <c r="N130" i="8"/>
  <c r="O130" i="8" s="1"/>
  <c r="N150" i="8"/>
  <c r="O150" i="8" s="1"/>
  <c r="N16" i="8"/>
  <c r="O16" i="8" s="1"/>
  <c r="N38" i="8"/>
  <c r="O38" i="8" s="1"/>
  <c r="N58" i="8"/>
  <c r="O58" i="8" s="1"/>
  <c r="N113" i="8"/>
  <c r="O113" i="8" s="1"/>
  <c r="P141" i="8"/>
  <c r="Q141" i="8" s="1"/>
  <c r="P164" i="8"/>
  <c r="Q164" i="8" s="1"/>
  <c r="N31" i="8"/>
  <c r="O31" i="8" s="1"/>
  <c r="P52" i="8"/>
  <c r="Q52" i="8" s="1"/>
  <c r="N75" i="8"/>
  <c r="O75" i="8" s="1"/>
  <c r="P96" i="8"/>
  <c r="Q96" i="8" s="1"/>
  <c r="P160" i="8"/>
  <c r="Q160" i="8" s="1"/>
  <c r="N26" i="8"/>
  <c r="O26" i="8" s="1"/>
  <c r="P47" i="8"/>
  <c r="Q47" i="8" s="1"/>
  <c r="N99" i="8"/>
  <c r="O99" i="8" s="1"/>
  <c r="N116" i="8"/>
  <c r="O116" i="8" s="1"/>
  <c r="P154" i="8"/>
  <c r="Q154" i="8" s="1"/>
  <c r="N21" i="8"/>
  <c r="O21" i="8" s="1"/>
  <c r="P42" i="8"/>
  <c r="Q42" i="8" s="1"/>
  <c r="N97" i="8"/>
  <c r="O97" i="8" s="1"/>
  <c r="P127" i="8"/>
  <c r="Q127" i="8" s="1"/>
  <c r="R147" i="8"/>
  <c r="S147" i="8" s="1"/>
  <c r="R167" i="8"/>
  <c r="S167" i="8" s="1"/>
  <c r="P55" i="8"/>
  <c r="Q55" i="8" s="1"/>
  <c r="P72" i="8"/>
  <c r="Q72" i="8" s="1"/>
  <c r="P89" i="8"/>
  <c r="Q89" i="8" s="1"/>
  <c r="P106" i="8"/>
  <c r="Q106" i="8" s="1"/>
  <c r="P123" i="8"/>
  <c r="Q123" i="8" s="1"/>
  <c r="P25" i="8"/>
  <c r="Q25" i="8" s="1"/>
  <c r="P68" i="8"/>
  <c r="Q68" i="8" s="1"/>
  <c r="N111" i="8"/>
  <c r="O111" i="8" s="1"/>
  <c r="P18" i="8"/>
  <c r="Q18" i="8" s="1"/>
  <c r="N90" i="8"/>
  <c r="O90" i="8" s="1"/>
  <c r="N145" i="8"/>
  <c r="O145" i="8" s="1"/>
  <c r="N56" i="8"/>
  <c r="O56" i="8" s="1"/>
  <c r="P77" i="8"/>
  <c r="Q77" i="8" s="1"/>
  <c r="N120" i="8"/>
  <c r="O120" i="8" s="1"/>
  <c r="P143" i="8"/>
  <c r="Q143" i="8" s="1"/>
  <c r="N49" i="8"/>
  <c r="O49" i="8" s="1"/>
  <c r="N67" i="8"/>
  <c r="O67" i="8" s="1"/>
  <c r="N84" i="8"/>
  <c r="O84" i="8" s="1"/>
  <c r="N101" i="8"/>
  <c r="O101" i="8" s="1"/>
  <c r="N118" i="8"/>
  <c r="O118" i="8" s="1"/>
  <c r="P156" i="8"/>
  <c r="Q156" i="8" s="1"/>
  <c r="N46" i="8"/>
  <c r="O46" i="8" s="1"/>
  <c r="N74" i="8"/>
  <c r="O74" i="8" s="1"/>
  <c r="N129" i="8"/>
  <c r="O129" i="8" s="1"/>
  <c r="P40" i="8"/>
  <c r="Q40" i="8" s="1"/>
  <c r="P24" i="8"/>
  <c r="Q24" i="8" s="1"/>
  <c r="P49" i="8"/>
  <c r="Q49" i="8" s="1"/>
  <c r="P33" i="8"/>
  <c r="Q33" i="8" s="1"/>
  <c r="P17" i="8"/>
  <c r="Q17" i="8" s="1"/>
  <c r="P169" i="8"/>
  <c r="Q169" i="8" s="1"/>
  <c r="P140" i="8"/>
  <c r="Q140" i="8" s="1"/>
  <c r="P99" i="8"/>
  <c r="Q99" i="8" s="1"/>
  <c r="P116" i="8"/>
  <c r="Q116" i="8" s="1"/>
  <c r="P132" i="8"/>
  <c r="Q132" i="8" s="1"/>
  <c r="P67" i="8"/>
  <c r="Q67" i="8" s="1"/>
  <c r="P84" i="8"/>
  <c r="Q84" i="8" s="1"/>
  <c r="P101" i="8"/>
  <c r="Q101" i="8" s="1"/>
  <c r="P147" i="8"/>
  <c r="Q147" i="8" s="1"/>
  <c r="P69" i="8"/>
  <c r="Q69" i="8" s="1"/>
  <c r="P103" i="8"/>
  <c r="Q103" i="8" s="1"/>
  <c r="P135" i="8"/>
  <c r="Q135" i="8" s="1"/>
  <c r="P71" i="8"/>
  <c r="Q71" i="8" s="1"/>
  <c r="P167" i="8"/>
  <c r="Q167" i="8" s="1"/>
  <c r="P57" i="8"/>
  <c r="Q57" i="8" s="1"/>
  <c r="P74" i="8"/>
  <c r="Q74" i="8" s="1"/>
  <c r="P91" i="8"/>
  <c r="Q91" i="8" s="1"/>
  <c r="P108" i="8"/>
  <c r="Q108" i="8" s="1"/>
  <c r="P146" i="8"/>
  <c r="Q146" i="8" s="1"/>
  <c r="N166" i="8"/>
  <c r="O166" i="8" s="1"/>
  <c r="N27" i="8"/>
  <c r="O27" i="8" s="1"/>
  <c r="P48" i="8"/>
  <c r="Q48" i="8" s="1"/>
  <c r="N94" i="8"/>
  <c r="O94" i="8" s="1"/>
  <c r="P115" i="8"/>
  <c r="Q115" i="8" s="1"/>
  <c r="N22" i="8"/>
  <c r="O22" i="8" s="1"/>
  <c r="P43" i="8"/>
  <c r="Q43" i="8" s="1"/>
  <c r="P66" i="8"/>
  <c r="Q66" i="8" s="1"/>
  <c r="N122" i="8"/>
  <c r="O122" i="8" s="1"/>
  <c r="P36" i="8"/>
  <c r="Q36" i="8" s="1"/>
  <c r="N60" i="8"/>
  <c r="O60" i="8" s="1"/>
  <c r="P81" i="8"/>
  <c r="Q81" i="8" s="1"/>
  <c r="N124" i="8"/>
  <c r="O124" i="8" s="1"/>
  <c r="N147" i="8"/>
  <c r="O147" i="8" s="1"/>
  <c r="P31" i="8"/>
  <c r="Q31" i="8" s="1"/>
  <c r="N69" i="8"/>
  <c r="O69" i="8" s="1"/>
  <c r="N86" i="8"/>
  <c r="O86" i="8" s="1"/>
  <c r="N103" i="8"/>
  <c r="O103" i="8" s="1"/>
  <c r="P120" i="8"/>
  <c r="Q120" i="8" s="1"/>
  <c r="P138" i="8"/>
  <c r="Q138" i="8" s="1"/>
  <c r="P26" i="8"/>
  <c r="Q26" i="8" s="1"/>
  <c r="N106" i="8"/>
  <c r="O106" i="8" s="1"/>
  <c r="N131" i="8"/>
  <c r="O131" i="8" s="1"/>
  <c r="N153" i="8"/>
  <c r="O153" i="8" s="1"/>
  <c r="R38" i="8"/>
  <c r="S38" i="8" s="1"/>
  <c r="R29" i="8"/>
  <c r="S29" i="8" s="1"/>
  <c r="R22" i="8"/>
  <c r="S22" i="8" s="1"/>
  <c r="R45" i="8"/>
  <c r="S45" i="8" s="1"/>
  <c r="R56" i="8"/>
  <c r="S56" i="8" s="1"/>
  <c r="R73" i="8"/>
  <c r="S73" i="8" s="1"/>
  <c r="R90" i="8"/>
  <c r="S90" i="8" s="1"/>
  <c r="R124" i="8"/>
  <c r="S124" i="8" s="1"/>
  <c r="R152" i="8"/>
  <c r="S152" i="8" s="1"/>
  <c r="R58" i="8"/>
  <c r="S58" i="8" s="1"/>
  <c r="R92" i="8"/>
  <c r="S92" i="8" s="1"/>
  <c r="R171" i="8"/>
  <c r="S171" i="8" s="1"/>
  <c r="R60" i="8"/>
  <c r="S60" i="8" s="1"/>
  <c r="R156" i="8"/>
  <c r="S156" i="8" s="1"/>
  <c r="R145" i="8"/>
  <c r="S145" i="8" s="1"/>
  <c r="R120" i="8"/>
  <c r="S120" i="8" s="1"/>
  <c r="R158" i="8"/>
  <c r="S158" i="8" s="1"/>
  <c r="R54" i="8"/>
  <c r="S54" i="8" s="1"/>
  <c r="R88" i="8"/>
  <c r="S88" i="8" s="1"/>
  <c r="R105" i="8"/>
  <c r="S105" i="8" s="1"/>
  <c r="R122" i="8"/>
  <c r="S122" i="8" s="1"/>
  <c r="P39" i="8"/>
  <c r="Q39" i="8" s="1"/>
  <c r="P59" i="8"/>
  <c r="Q59" i="8" s="1"/>
  <c r="P76" i="8"/>
  <c r="Q76" i="8" s="1"/>
  <c r="N148" i="8"/>
  <c r="O148" i="8" s="1"/>
  <c r="N168" i="8"/>
  <c r="O168" i="8" s="1"/>
  <c r="N52" i="8"/>
  <c r="O52" i="8" s="1"/>
  <c r="N96" i="8"/>
  <c r="O96" i="8" s="1"/>
  <c r="P117" i="8"/>
  <c r="Q117" i="8" s="1"/>
  <c r="N45" i="8"/>
  <c r="O45" i="8" s="1"/>
  <c r="P98" i="8"/>
  <c r="Q98" i="8" s="1"/>
  <c r="P150" i="8"/>
  <c r="Q150" i="8" s="1"/>
  <c r="N40" i="8"/>
  <c r="O40" i="8" s="1"/>
  <c r="P62" i="8"/>
  <c r="Q62" i="8" s="1"/>
  <c r="N105" i="8"/>
  <c r="O105" i="8" s="1"/>
  <c r="P126" i="8"/>
  <c r="Q126" i="8" s="1"/>
  <c r="N169" i="8"/>
  <c r="O169" i="8" s="1"/>
  <c r="N33" i="8"/>
  <c r="O33" i="8" s="1"/>
  <c r="P54" i="8"/>
  <c r="Q54" i="8" s="1"/>
  <c r="N71" i="8"/>
  <c r="O71" i="8" s="1"/>
  <c r="P88" i="8"/>
  <c r="Q88" i="8" s="1"/>
  <c r="P105" i="8"/>
  <c r="Q105" i="8" s="1"/>
  <c r="P122" i="8"/>
  <c r="Q122" i="8" s="1"/>
  <c r="N140" i="8"/>
  <c r="O140" i="8" s="1"/>
  <c r="N30" i="8"/>
  <c r="O30" i="8" s="1"/>
  <c r="P51" i="8"/>
  <c r="Q51" i="8" s="1"/>
  <c r="P82" i="8"/>
  <c r="Q82" i="8" s="1"/>
  <c r="R107" i="8"/>
  <c r="S107" i="8" s="1"/>
  <c r="N134" i="8"/>
  <c r="O134" i="8" s="1"/>
  <c r="R154" i="8"/>
  <c r="S154" i="8" s="1"/>
  <c r="N23" i="8"/>
  <c r="O23" i="8" s="1"/>
  <c r="P170" i="8"/>
  <c r="Q170" i="8" s="1"/>
  <c r="P32" i="8"/>
  <c r="Q32" i="8" s="1"/>
  <c r="N98" i="8"/>
  <c r="O98" i="8" s="1"/>
  <c r="P119" i="8"/>
  <c r="Q119" i="8" s="1"/>
  <c r="P139" i="8"/>
  <c r="Q139" i="8" s="1"/>
  <c r="N162" i="8"/>
  <c r="O162" i="8" s="1"/>
  <c r="P27" i="8"/>
  <c r="Q27" i="8" s="1"/>
  <c r="P70" i="8"/>
  <c r="Q70" i="8" s="1"/>
  <c r="P130" i="8"/>
  <c r="Q130" i="8" s="1"/>
  <c r="N152" i="8"/>
  <c r="O152" i="8" s="1"/>
  <c r="P20" i="8"/>
  <c r="Q20" i="8" s="1"/>
  <c r="P64" i="8"/>
  <c r="Q64" i="8" s="1"/>
  <c r="N107" i="8"/>
  <c r="O107" i="8" s="1"/>
  <c r="P128" i="8"/>
  <c r="Q128" i="8" s="1"/>
  <c r="P152" i="8"/>
  <c r="Q152" i="8" s="1"/>
  <c r="N171" i="8"/>
  <c r="O171" i="8" s="1"/>
  <c r="P56" i="8"/>
  <c r="Q56" i="8" s="1"/>
  <c r="P73" i="8"/>
  <c r="Q73" i="8" s="1"/>
  <c r="P90" i="8"/>
  <c r="Q90" i="8" s="1"/>
  <c r="P107" i="8"/>
  <c r="Q107" i="8" s="1"/>
  <c r="P124" i="8"/>
  <c r="Q124" i="8" s="1"/>
  <c r="N165" i="8"/>
  <c r="O165" i="8" s="1"/>
  <c r="N53" i="8"/>
  <c r="O53" i="8" s="1"/>
  <c r="P114" i="8"/>
  <c r="Q114" i="8" s="1"/>
  <c r="N157" i="8"/>
  <c r="O157" i="8" s="1"/>
  <c r="F134" i="8"/>
  <c r="G134" i="8" s="1"/>
  <c r="F41" i="8"/>
  <c r="G41" i="8" s="1"/>
  <c r="F105" i="8"/>
  <c r="G105" i="8" s="1"/>
  <c r="F169" i="8"/>
  <c r="G169" i="8" s="1"/>
  <c r="F131" i="8"/>
  <c r="G131" i="8" s="1"/>
  <c r="F93" i="8"/>
  <c r="G93" i="8" s="1"/>
  <c r="F34" i="8"/>
  <c r="G34" i="8" s="1"/>
  <c r="F98" i="8"/>
  <c r="G98" i="8" s="1"/>
  <c r="F162" i="8"/>
  <c r="G162" i="8" s="1"/>
  <c r="F139" i="8"/>
  <c r="G139" i="8" s="1"/>
  <c r="F125" i="8"/>
  <c r="G125" i="8" s="1"/>
  <c r="F120" i="8"/>
  <c r="G120" i="8" s="1"/>
  <c r="F88" i="8"/>
  <c r="G88" i="8" s="1"/>
  <c r="N55" i="8"/>
  <c r="O55" i="8" s="1"/>
  <c r="N76" i="8"/>
  <c r="O76" i="8" s="1"/>
  <c r="P97" i="8"/>
  <c r="Q97" i="8" s="1"/>
  <c r="N139" i="8"/>
  <c r="O139" i="8" s="1"/>
  <c r="P161" i="8"/>
  <c r="Q161" i="8" s="1"/>
  <c r="P23" i="8"/>
  <c r="Q23" i="8" s="1"/>
  <c r="N115" i="8"/>
  <c r="O115" i="8" s="1"/>
  <c r="P131" i="8"/>
  <c r="Q131" i="8" s="1"/>
  <c r="P153" i="8"/>
  <c r="Q153" i="8" s="1"/>
  <c r="P16" i="8"/>
  <c r="Q16" i="8" s="1"/>
  <c r="N36" i="8"/>
  <c r="O36" i="8" s="1"/>
  <c r="N79" i="8"/>
  <c r="O79" i="8" s="1"/>
  <c r="P100" i="8"/>
  <c r="Q100" i="8" s="1"/>
  <c r="N143" i="8"/>
  <c r="O143" i="8" s="1"/>
  <c r="N164" i="8"/>
  <c r="O164" i="8" s="1"/>
  <c r="N29" i="8"/>
  <c r="O29" i="8" s="1"/>
  <c r="P50" i="8"/>
  <c r="Q50" i="8" s="1"/>
  <c r="N77" i="8"/>
  <c r="O77" i="8" s="1"/>
  <c r="P102" i="8"/>
  <c r="Q102" i="8" s="1"/>
  <c r="P133" i="8"/>
  <c r="Q133" i="8" s="1"/>
  <c r="N158" i="8"/>
  <c r="O158" i="8" s="1"/>
  <c r="N24" i="8"/>
  <c r="O24" i="8" s="1"/>
  <c r="P45" i="8"/>
  <c r="Q45" i="8" s="1"/>
  <c r="N88" i="8"/>
  <c r="O88" i="8" s="1"/>
  <c r="P109" i="8"/>
  <c r="Q109" i="8" s="1"/>
  <c r="N132" i="8"/>
  <c r="O132" i="8" s="1"/>
  <c r="N154" i="8"/>
  <c r="O154" i="8" s="1"/>
  <c r="N17" i="8"/>
  <c r="O17" i="8" s="1"/>
  <c r="P38" i="8"/>
  <c r="Q38" i="8" s="1"/>
  <c r="P58" i="8"/>
  <c r="Q58" i="8" s="1"/>
  <c r="P75" i="8"/>
  <c r="Q75" i="8" s="1"/>
  <c r="P92" i="8"/>
  <c r="Q92" i="8" s="1"/>
  <c r="P145" i="8"/>
  <c r="Q145" i="8" s="1"/>
  <c r="N167" i="8"/>
  <c r="O167" i="8" s="1"/>
  <c r="P35" i="8"/>
  <c r="Q35" i="8" s="1"/>
  <c r="N61" i="8"/>
  <c r="O61" i="8" s="1"/>
  <c r="P86" i="8"/>
  <c r="Q86" i="8" s="1"/>
  <c r="R116" i="8"/>
  <c r="S116" i="8" s="1"/>
  <c r="R138" i="8"/>
  <c r="S138" i="8" s="1"/>
  <c r="N159" i="8"/>
  <c r="O159" i="8" s="1"/>
  <c r="P21" i="8"/>
  <c r="Q21" i="8" s="1"/>
  <c r="E88" i="9"/>
  <c r="G88" i="9" s="1"/>
  <c r="H88" i="9" s="1"/>
  <c r="I88" i="9" s="1"/>
  <c r="Q15" i="9"/>
  <c r="Q16" i="9" s="1"/>
  <c r="S16" i="9" s="1"/>
  <c r="F79" i="8"/>
  <c r="G79" i="8" s="1"/>
  <c r="F143" i="8"/>
  <c r="G143" i="8" s="1"/>
  <c r="F32" i="8"/>
  <c r="G32" i="8" s="1"/>
  <c r="F64" i="8"/>
  <c r="G64" i="8" s="1"/>
  <c r="F160" i="8"/>
  <c r="G160" i="8" s="1"/>
  <c r="F39" i="8"/>
  <c r="G39" i="8" s="1"/>
  <c r="F167" i="8"/>
  <c r="G167" i="8" s="1"/>
  <c r="H24" i="8"/>
  <c r="I24" i="8" s="1"/>
  <c r="H34" i="8"/>
  <c r="I34" i="8" s="1"/>
  <c r="F71" i="8"/>
  <c r="G71" i="8" s="1"/>
  <c r="H78" i="8"/>
  <c r="I78" i="8" s="1"/>
  <c r="F103" i="8"/>
  <c r="G103" i="8" s="1"/>
  <c r="F135" i="8"/>
  <c r="G135" i="8" s="1"/>
  <c r="F107" i="8"/>
  <c r="G107" i="8" s="1"/>
  <c r="F77" i="8"/>
  <c r="G77" i="8" s="1"/>
  <c r="F144" i="8"/>
  <c r="G144" i="8" s="1"/>
  <c r="F111" i="8"/>
  <c r="G111" i="8" s="1"/>
  <c r="F127" i="8"/>
  <c r="G127" i="8" s="1"/>
  <c r="F96" i="8"/>
  <c r="G96" i="8" s="1"/>
  <c r="F40" i="8"/>
  <c r="G40" i="8" s="1"/>
  <c r="F23" i="8"/>
  <c r="G23" i="8" s="1"/>
  <c r="F159" i="8"/>
  <c r="G159" i="8" s="1"/>
  <c r="F128" i="8"/>
  <c r="G128" i="8" s="1"/>
  <c r="F136" i="8"/>
  <c r="G136" i="8" s="1"/>
  <c r="F72" i="8"/>
  <c r="G72" i="8" s="1"/>
  <c r="F104" i="8"/>
  <c r="G104" i="8" s="1"/>
  <c r="H152" i="8"/>
  <c r="I152" i="8" s="1"/>
  <c r="H98" i="8"/>
  <c r="I98" i="8" s="1"/>
  <c r="H142" i="8"/>
  <c r="I142" i="8" s="1"/>
  <c r="H162" i="8"/>
  <c r="I162" i="8" s="1"/>
  <c r="H81" i="8"/>
  <c r="I81" i="8" s="1"/>
  <c r="H67" i="8"/>
  <c r="I67" i="8" s="1"/>
  <c r="H145" i="8"/>
  <c r="I145" i="8" s="1"/>
  <c r="H131" i="8"/>
  <c r="I131" i="8" s="1"/>
  <c r="H39" i="8"/>
  <c r="I39" i="8" s="1"/>
  <c r="F48" i="8"/>
  <c r="G48" i="8" s="1"/>
  <c r="H69" i="8"/>
  <c r="I69" i="8" s="1"/>
  <c r="H25" i="8"/>
  <c r="I25" i="8" s="1"/>
  <c r="H153" i="8"/>
  <c r="I153" i="8" s="1"/>
  <c r="H18" i="8"/>
  <c r="I18" i="8" s="1"/>
  <c r="H22" i="8"/>
  <c r="I22" i="8" s="1"/>
  <c r="H150" i="8"/>
  <c r="I150" i="8" s="1"/>
  <c r="H40" i="8"/>
  <c r="I40" i="8" s="1"/>
  <c r="H167" i="8"/>
  <c r="I167" i="8" s="1"/>
  <c r="H156" i="8"/>
  <c r="I156" i="8" s="1"/>
  <c r="H89" i="8"/>
  <c r="I89" i="8" s="1"/>
  <c r="H42" i="8"/>
  <c r="I42" i="8" s="1"/>
  <c r="H106" i="8"/>
  <c r="I106" i="8" s="1"/>
  <c r="H75" i="8"/>
  <c r="I75" i="8" s="1"/>
  <c r="H139" i="8"/>
  <c r="I139" i="8" s="1"/>
  <c r="H86" i="8"/>
  <c r="I86" i="8" s="1"/>
  <c r="H168" i="8"/>
  <c r="I168" i="8" s="1"/>
  <c r="H47" i="8"/>
  <c r="I47" i="8" s="1"/>
  <c r="H111" i="8"/>
  <c r="I111" i="8" s="1"/>
  <c r="H96" i="8"/>
  <c r="I96" i="8" s="1"/>
  <c r="H53" i="8"/>
  <c r="I53" i="8" s="1"/>
  <c r="H29" i="8"/>
  <c r="I29" i="8" s="1"/>
  <c r="H101" i="8"/>
  <c r="I101" i="8" s="1"/>
  <c r="H44" i="8"/>
  <c r="I44" i="8" s="1"/>
  <c r="H33" i="8"/>
  <c r="I33" i="8" s="1"/>
  <c r="H97" i="8"/>
  <c r="I97" i="8" s="1"/>
  <c r="H161" i="8"/>
  <c r="I161" i="8" s="1"/>
  <c r="H50" i="8"/>
  <c r="I50" i="8" s="1"/>
  <c r="H114" i="8"/>
  <c r="I114" i="8" s="1"/>
  <c r="H19" i="8"/>
  <c r="I19" i="8" s="1"/>
  <c r="H83" i="8"/>
  <c r="I83" i="8" s="1"/>
  <c r="H147" i="8"/>
  <c r="I147" i="8" s="1"/>
  <c r="H30" i="8"/>
  <c r="I30" i="8" s="1"/>
  <c r="H94" i="8"/>
  <c r="I94" i="8" s="1"/>
  <c r="H158" i="8"/>
  <c r="I158" i="8" s="1"/>
  <c r="H56" i="8"/>
  <c r="I56" i="8" s="1"/>
  <c r="H55" i="8"/>
  <c r="I55" i="8" s="1"/>
  <c r="H119" i="8"/>
  <c r="I119" i="8" s="1"/>
  <c r="H112" i="8"/>
  <c r="I112" i="8" s="1"/>
  <c r="H85" i="8"/>
  <c r="I85" i="8" s="1"/>
  <c r="H93" i="8"/>
  <c r="I93" i="8" s="1"/>
  <c r="H133" i="8"/>
  <c r="I133" i="8" s="1"/>
  <c r="H76" i="8"/>
  <c r="I76" i="8" s="1"/>
  <c r="H80" i="8"/>
  <c r="I80" i="8" s="1"/>
  <c r="H122" i="8"/>
  <c r="I122" i="8" s="1"/>
  <c r="H102" i="8"/>
  <c r="I102" i="8" s="1"/>
  <c r="H166" i="8"/>
  <c r="I166" i="8" s="1"/>
  <c r="H63" i="8"/>
  <c r="I63" i="8" s="1"/>
  <c r="H125" i="8"/>
  <c r="I125" i="8" s="1"/>
  <c r="H108" i="8"/>
  <c r="I108" i="8" s="1"/>
  <c r="H49" i="8"/>
  <c r="I49" i="8" s="1"/>
  <c r="H130" i="8"/>
  <c r="I130" i="8" s="1"/>
  <c r="H110" i="8"/>
  <c r="I110" i="8" s="1"/>
  <c r="H71" i="8"/>
  <c r="I71" i="8" s="1"/>
  <c r="H157" i="8"/>
  <c r="I157" i="8" s="1"/>
  <c r="H28" i="8"/>
  <c r="I28" i="8" s="1"/>
  <c r="H140" i="8"/>
  <c r="I140" i="8" s="1"/>
  <c r="H57" i="8"/>
  <c r="I57" i="8" s="1"/>
  <c r="H121" i="8"/>
  <c r="I121" i="8" s="1"/>
  <c r="H74" i="8"/>
  <c r="I74" i="8" s="1"/>
  <c r="H138" i="8"/>
  <c r="I138" i="8" s="1"/>
  <c r="H43" i="8"/>
  <c r="I43" i="8" s="1"/>
  <c r="H107" i="8"/>
  <c r="I107" i="8" s="1"/>
  <c r="H171" i="8"/>
  <c r="I171" i="8" s="1"/>
  <c r="H54" i="8"/>
  <c r="I54" i="8" s="1"/>
  <c r="H118" i="8"/>
  <c r="I118" i="8" s="1"/>
  <c r="H104" i="8"/>
  <c r="I104" i="8" s="1"/>
  <c r="H79" i="8"/>
  <c r="I79" i="8" s="1"/>
  <c r="H143" i="8"/>
  <c r="I143" i="8" s="1"/>
  <c r="H32" i="8"/>
  <c r="I32" i="8" s="1"/>
  <c r="H160" i="8"/>
  <c r="I160" i="8" s="1"/>
  <c r="H60" i="8"/>
  <c r="I60" i="8" s="1"/>
  <c r="H17" i="8"/>
  <c r="I17" i="8" s="1"/>
  <c r="H36" i="8"/>
  <c r="I36" i="8" s="1"/>
  <c r="H100" i="8"/>
  <c r="I100" i="8" s="1"/>
  <c r="H164" i="8"/>
  <c r="I164" i="8" s="1"/>
  <c r="H52" i="8"/>
  <c r="I52" i="8" s="1"/>
  <c r="H116" i="8"/>
  <c r="I116" i="8" s="1"/>
  <c r="H68" i="8"/>
  <c r="I68" i="8" s="1"/>
  <c r="H132" i="8"/>
  <c r="I132" i="8" s="1"/>
  <c r="H20" i="8"/>
  <c r="I20" i="8" s="1"/>
  <c r="H84" i="8"/>
  <c r="I84" i="8" s="1"/>
  <c r="H148" i="8"/>
  <c r="I148" i="8" s="1"/>
  <c r="H45" i="8"/>
  <c r="I45" i="8" s="1"/>
  <c r="H77" i="8"/>
  <c r="I77" i="8" s="1"/>
  <c r="H109" i="8"/>
  <c r="I109" i="8" s="1"/>
  <c r="H141" i="8"/>
  <c r="I141" i="8" s="1"/>
  <c r="H16" i="8"/>
  <c r="I16" i="8" s="1"/>
  <c r="H105" i="8"/>
  <c r="I105" i="8" s="1"/>
  <c r="H169" i="8"/>
  <c r="I169" i="8" s="1"/>
  <c r="H58" i="8"/>
  <c r="I58" i="8" s="1"/>
  <c r="H27" i="8"/>
  <c r="I27" i="8" s="1"/>
  <c r="H155" i="8"/>
  <c r="I155" i="8" s="1"/>
  <c r="H38" i="8"/>
  <c r="I38" i="8" s="1"/>
  <c r="H127" i="8"/>
  <c r="I127" i="8" s="1"/>
  <c r="H128" i="8"/>
  <c r="I128" i="8" s="1"/>
  <c r="H117" i="8"/>
  <c r="I117" i="8" s="1"/>
  <c r="H113" i="8"/>
  <c r="I113" i="8" s="1"/>
  <c r="H35" i="8"/>
  <c r="I35" i="8" s="1"/>
  <c r="H163" i="8"/>
  <c r="I163" i="8" s="1"/>
  <c r="H46" i="8"/>
  <c r="I46" i="8" s="1"/>
  <c r="H65" i="8"/>
  <c r="I65" i="8" s="1"/>
  <c r="H129" i="8"/>
  <c r="I129" i="8" s="1"/>
  <c r="H82" i="8"/>
  <c r="I82" i="8" s="1"/>
  <c r="H146" i="8"/>
  <c r="I146" i="8" s="1"/>
  <c r="H51" i="8"/>
  <c r="I51" i="8" s="1"/>
  <c r="H115" i="8"/>
  <c r="I115" i="8" s="1"/>
  <c r="H62" i="8"/>
  <c r="I62" i="8" s="1"/>
  <c r="H126" i="8"/>
  <c r="I126" i="8" s="1"/>
  <c r="H120" i="8"/>
  <c r="I120" i="8" s="1"/>
  <c r="H23" i="8"/>
  <c r="I23" i="8" s="1"/>
  <c r="H87" i="8"/>
  <c r="I87" i="8" s="1"/>
  <c r="H151" i="8"/>
  <c r="I151" i="8" s="1"/>
  <c r="H48" i="8"/>
  <c r="I48" i="8" s="1"/>
  <c r="H92" i="8"/>
  <c r="I92" i="8" s="1"/>
  <c r="H61" i="8"/>
  <c r="I61" i="8" s="1"/>
  <c r="H41" i="8"/>
  <c r="I41" i="8" s="1"/>
  <c r="H91" i="8"/>
  <c r="I91" i="8" s="1"/>
  <c r="H72" i="8"/>
  <c r="I72" i="8" s="1"/>
  <c r="H165" i="8"/>
  <c r="I165" i="8" s="1"/>
  <c r="H66" i="8"/>
  <c r="I66" i="8" s="1"/>
  <c r="H99" i="8"/>
  <c r="I99" i="8" s="1"/>
  <c r="H88" i="8"/>
  <c r="I88" i="8" s="1"/>
  <c r="H135" i="8"/>
  <c r="I135" i="8" s="1"/>
  <c r="H144" i="8"/>
  <c r="I144" i="8" s="1"/>
  <c r="H149" i="8"/>
  <c r="I149" i="8" s="1"/>
  <c r="H73" i="8"/>
  <c r="I73" i="8" s="1"/>
  <c r="H137" i="8"/>
  <c r="I137" i="8" s="1"/>
  <c r="H26" i="8"/>
  <c r="I26" i="8" s="1"/>
  <c r="H90" i="8"/>
  <c r="I90" i="8" s="1"/>
  <c r="H154" i="8"/>
  <c r="I154" i="8" s="1"/>
  <c r="H59" i="8"/>
  <c r="I59" i="8" s="1"/>
  <c r="H123" i="8"/>
  <c r="I123" i="8" s="1"/>
  <c r="H70" i="8"/>
  <c r="I70" i="8" s="1"/>
  <c r="H134" i="8"/>
  <c r="I134" i="8" s="1"/>
  <c r="H136" i="8"/>
  <c r="I136" i="8" s="1"/>
  <c r="H31" i="8"/>
  <c r="I31" i="8" s="1"/>
  <c r="H95" i="8"/>
  <c r="I95" i="8" s="1"/>
  <c r="H159" i="8"/>
  <c r="I159" i="8" s="1"/>
  <c r="H64" i="8"/>
  <c r="I64" i="8" s="1"/>
  <c r="H124" i="8"/>
  <c r="I124" i="8" s="1"/>
  <c r="H37" i="8"/>
  <c r="I37" i="8" s="1"/>
  <c r="H21" i="8"/>
  <c r="I21" i="8" s="1"/>
  <c r="C13" i="7"/>
  <c r="D13" i="7" s="1"/>
  <c r="F37" i="9"/>
  <c r="G16" i="9"/>
  <c r="D17" i="8"/>
  <c r="E17" i="8" s="1"/>
  <c r="E12" i="7"/>
  <c r="BD11" i="8" l="1"/>
  <c r="CO114" i="5" s="1"/>
  <c r="Z11" i="8"/>
  <c r="AM114" i="5" s="1"/>
  <c r="AJ11" i="8"/>
  <c r="BE114" i="5" s="1"/>
  <c r="AT11" i="8"/>
  <c r="BW114" i="5" s="1"/>
  <c r="AS11" i="8"/>
  <c r="BW70" i="5" s="1"/>
  <c r="BC11" i="8"/>
  <c r="CO70" i="5" s="1"/>
  <c r="AI11" i="8"/>
  <c r="BE70" i="5" s="1"/>
  <c r="Y11" i="8"/>
  <c r="AM70" i="5" s="1"/>
  <c r="BP99" i="9"/>
  <c r="BQ99" i="9" s="1"/>
  <c r="BR99" i="9"/>
  <c r="BS99" i="9" s="1"/>
  <c r="BO100" i="9"/>
  <c r="BM101" i="9"/>
  <c r="BF99" i="9"/>
  <c r="BG99" i="9" s="1"/>
  <c r="BD99" i="9"/>
  <c r="BE99" i="9" s="1"/>
  <c r="BC100" i="9"/>
  <c r="BA101" i="9"/>
  <c r="AT99" i="9"/>
  <c r="AU99" i="9" s="1"/>
  <c r="AR99" i="9"/>
  <c r="AS99" i="9" s="1"/>
  <c r="AQ100" i="9"/>
  <c r="AO101" i="9"/>
  <c r="BO64" i="9"/>
  <c r="BM65" i="9"/>
  <c r="BR63" i="9"/>
  <c r="BS63" i="9" s="1"/>
  <c r="BP63" i="9"/>
  <c r="BQ63" i="9" s="1"/>
  <c r="BD63" i="9"/>
  <c r="BE63" i="9" s="1"/>
  <c r="BF63" i="9"/>
  <c r="BG63" i="9" s="1"/>
  <c r="BC64" i="9"/>
  <c r="BA65" i="9"/>
  <c r="AT63" i="9"/>
  <c r="AU63" i="9" s="1"/>
  <c r="AR63" i="9"/>
  <c r="AS63" i="9" s="1"/>
  <c r="AQ64" i="9"/>
  <c r="AO65" i="9"/>
  <c r="AH64" i="9"/>
  <c r="AI64" i="9" s="1"/>
  <c r="AF64" i="9"/>
  <c r="AG64" i="9" s="1"/>
  <c r="AE65" i="9"/>
  <c r="BO28" i="9"/>
  <c r="BM29" i="9"/>
  <c r="BR27" i="9"/>
  <c r="BS27" i="9" s="1"/>
  <c r="BP27" i="9"/>
  <c r="BQ27" i="9" s="1"/>
  <c r="AT27" i="9"/>
  <c r="AU27" i="9" s="1"/>
  <c r="AR27" i="9"/>
  <c r="AS27" i="9" s="1"/>
  <c r="AQ28" i="9"/>
  <c r="AO29" i="9"/>
  <c r="BB11" i="8"/>
  <c r="CO26" i="5" s="1"/>
  <c r="X11" i="8"/>
  <c r="AH11" i="8"/>
  <c r="BE26" i="5" s="1"/>
  <c r="AR11" i="8"/>
  <c r="BW26" i="5" s="1"/>
  <c r="S15" i="9"/>
  <c r="V95" i="9"/>
  <c r="W95" i="9" s="1"/>
  <c r="T16" i="9"/>
  <c r="U16" i="9" s="1"/>
  <c r="P11" i="8"/>
  <c r="U114" i="5" s="1"/>
  <c r="F11" i="8"/>
  <c r="C114" i="5" s="1"/>
  <c r="O11" i="8"/>
  <c r="U70" i="5" s="1"/>
  <c r="E11" i="8"/>
  <c r="C70" i="5" s="1"/>
  <c r="N11" i="8"/>
  <c r="U26" i="5" s="1"/>
  <c r="V90" i="9"/>
  <c r="W90" i="9" s="1"/>
  <c r="V16" i="9"/>
  <c r="W16" i="9" s="1"/>
  <c r="V91" i="9"/>
  <c r="W91" i="9" s="1"/>
  <c r="J50" i="9"/>
  <c r="K50" i="9" s="1"/>
  <c r="J88" i="9"/>
  <c r="K88" i="9" s="1"/>
  <c r="T14" i="9"/>
  <c r="U14" i="9" s="1"/>
  <c r="T94" i="9"/>
  <c r="U94" i="9" s="1"/>
  <c r="T13" i="9"/>
  <c r="U13" i="9" s="1"/>
  <c r="V88" i="9"/>
  <c r="W88" i="9" s="1"/>
  <c r="V49" i="9"/>
  <c r="W49" i="9" s="1"/>
  <c r="J86" i="9"/>
  <c r="K86" i="9" s="1"/>
  <c r="T56" i="9"/>
  <c r="U56" i="9" s="1"/>
  <c r="J49" i="9"/>
  <c r="K49" i="9" s="1"/>
  <c r="V51" i="9"/>
  <c r="W51" i="9" s="1"/>
  <c r="T89" i="9"/>
  <c r="U89" i="9" s="1"/>
  <c r="V66" i="9"/>
  <c r="W66" i="9" s="1"/>
  <c r="V65" i="9"/>
  <c r="W65" i="9" s="1"/>
  <c r="T85" i="9"/>
  <c r="U85" i="9" s="1"/>
  <c r="V61" i="9"/>
  <c r="W61" i="9" s="1"/>
  <c r="T60" i="9"/>
  <c r="U60" i="9" s="1"/>
  <c r="H87" i="9"/>
  <c r="I87" i="9" s="1"/>
  <c r="T67" i="9"/>
  <c r="U67" i="9" s="1"/>
  <c r="T95" i="9"/>
  <c r="U95" i="9" s="1"/>
  <c r="T68" i="9"/>
  <c r="U68" i="9" s="1"/>
  <c r="T63" i="9"/>
  <c r="U63" i="9" s="1"/>
  <c r="T59" i="9"/>
  <c r="U59" i="9" s="1"/>
  <c r="T55" i="9"/>
  <c r="U55" i="9" s="1"/>
  <c r="T93" i="9"/>
  <c r="U93" i="9" s="1"/>
  <c r="J85" i="9"/>
  <c r="K85" i="9" s="1"/>
  <c r="T53" i="9"/>
  <c r="U53" i="9" s="1"/>
  <c r="V87" i="9"/>
  <c r="W87" i="9" s="1"/>
  <c r="V62" i="9"/>
  <c r="W62" i="9" s="1"/>
  <c r="V54" i="9"/>
  <c r="W54" i="9" s="1"/>
  <c r="V57" i="9"/>
  <c r="W57" i="9" s="1"/>
  <c r="V52" i="9"/>
  <c r="W52" i="9" s="1"/>
  <c r="T86" i="9"/>
  <c r="U86" i="9" s="1"/>
  <c r="V58" i="9"/>
  <c r="W58" i="9" s="1"/>
  <c r="T92" i="9"/>
  <c r="U92" i="9" s="1"/>
  <c r="J51" i="9"/>
  <c r="K51" i="9" s="1"/>
  <c r="H52" i="9"/>
  <c r="I52" i="9" s="1"/>
  <c r="V64" i="9"/>
  <c r="W64" i="9" s="1"/>
  <c r="J53" i="9"/>
  <c r="K53" i="9" s="1"/>
  <c r="V50" i="9"/>
  <c r="W50" i="9" s="1"/>
  <c r="Q96" i="9"/>
  <c r="S96" i="9" s="1"/>
  <c r="E13" i="7"/>
  <c r="G13" i="7"/>
  <c r="F13" i="7"/>
  <c r="E89" i="9"/>
  <c r="G89" i="9" s="1"/>
  <c r="J89" i="9" s="1"/>
  <c r="K89" i="9" s="1"/>
  <c r="G54" i="9"/>
  <c r="J54" i="9" s="1"/>
  <c r="K54" i="9" s="1"/>
  <c r="Q17" i="9"/>
  <c r="S17" i="9" s="1"/>
  <c r="C14" i="7"/>
  <c r="D161" i="8"/>
  <c r="E161" i="8" s="1"/>
  <c r="D33" i="8"/>
  <c r="E33" i="8" s="1"/>
  <c r="D108" i="8"/>
  <c r="E108" i="8" s="1"/>
  <c r="D97" i="8"/>
  <c r="E97" i="8" s="1"/>
  <c r="D132" i="8"/>
  <c r="E132" i="8" s="1"/>
  <c r="D93" i="8"/>
  <c r="E93" i="8" s="1"/>
  <c r="D101" i="8"/>
  <c r="E101" i="8" s="1"/>
  <c r="D78" i="8"/>
  <c r="E78" i="8" s="1"/>
  <c r="D59" i="8"/>
  <c r="E59" i="8" s="1"/>
  <c r="D151" i="8"/>
  <c r="E151" i="8" s="1"/>
  <c r="D57" i="8"/>
  <c r="E57" i="8" s="1"/>
  <c r="D98" i="8"/>
  <c r="E98" i="8" s="1"/>
  <c r="D46" i="8"/>
  <c r="E46" i="8" s="1"/>
  <c r="D106" i="8"/>
  <c r="E106" i="8" s="1"/>
  <c r="D91" i="8"/>
  <c r="E91" i="8" s="1"/>
  <c r="D32" i="8"/>
  <c r="E32" i="8" s="1"/>
  <c r="D107" i="8"/>
  <c r="E107" i="8" s="1"/>
  <c r="D164" i="8"/>
  <c r="E164" i="8" s="1"/>
  <c r="D64" i="8"/>
  <c r="E64" i="8" s="1"/>
  <c r="D105" i="8"/>
  <c r="E105" i="8" s="1"/>
  <c r="D162" i="8"/>
  <c r="E162" i="8" s="1"/>
  <c r="D155" i="8"/>
  <c r="E155" i="8" s="1"/>
  <c r="D16" i="8"/>
  <c r="E16" i="8" s="1"/>
  <c r="D157" i="8"/>
  <c r="E157" i="8" s="1"/>
  <c r="D110" i="8"/>
  <c r="E110" i="8" s="1"/>
  <c r="D72" i="8"/>
  <c r="E72" i="8" s="1"/>
  <c r="D130" i="8"/>
  <c r="E130" i="8" s="1"/>
  <c r="D86" i="8"/>
  <c r="E86" i="8" s="1"/>
  <c r="D137" i="8"/>
  <c r="E137" i="8" s="1"/>
  <c r="D96" i="8"/>
  <c r="E96" i="8" s="1"/>
  <c r="D36" i="8"/>
  <c r="E36" i="8" s="1"/>
  <c r="D165" i="8"/>
  <c r="E165" i="8" s="1"/>
  <c r="D44" i="8"/>
  <c r="E44" i="8" s="1"/>
  <c r="D170" i="8"/>
  <c r="E170" i="8" s="1"/>
  <c r="D87" i="8"/>
  <c r="E87" i="8" s="1"/>
  <c r="D142" i="8"/>
  <c r="E142" i="8" s="1"/>
  <c r="D42" i="8"/>
  <c r="E42" i="8" s="1"/>
  <c r="D19" i="8"/>
  <c r="E19" i="8" s="1"/>
  <c r="D68" i="8"/>
  <c r="E68" i="8" s="1"/>
  <c r="D37" i="8"/>
  <c r="E37" i="8" s="1"/>
  <c r="D159" i="8"/>
  <c r="E159" i="8" s="1"/>
  <c r="D23" i="8"/>
  <c r="E23" i="8" s="1"/>
  <c r="D136" i="8"/>
  <c r="E136" i="8" s="1"/>
  <c r="D125" i="8"/>
  <c r="E125" i="8" s="1"/>
  <c r="D34" i="8"/>
  <c r="E34" i="8" s="1"/>
  <c r="D115" i="8"/>
  <c r="E115" i="8" s="1"/>
  <c r="D29" i="8"/>
  <c r="E29" i="8" s="1"/>
  <c r="D79" i="8"/>
  <c r="E79" i="8" s="1"/>
  <c r="D150" i="8"/>
  <c r="E150" i="8" s="1"/>
  <c r="D128" i="8"/>
  <c r="E128" i="8" s="1"/>
  <c r="D25" i="8"/>
  <c r="E25" i="8" s="1"/>
  <c r="D66" i="8"/>
  <c r="E66" i="8" s="1"/>
  <c r="D27" i="8"/>
  <c r="E27" i="8" s="1"/>
  <c r="D100" i="8"/>
  <c r="E100" i="8" s="1"/>
  <c r="D61" i="8"/>
  <c r="E61" i="8" s="1"/>
  <c r="D22" i="8"/>
  <c r="E22" i="8" s="1"/>
  <c r="D127" i="8"/>
  <c r="E127" i="8" s="1"/>
  <c r="D160" i="8"/>
  <c r="E160" i="8" s="1"/>
  <c r="D41" i="8"/>
  <c r="E41" i="8" s="1"/>
  <c r="D113" i="8"/>
  <c r="E113" i="8" s="1"/>
  <c r="D50" i="8"/>
  <c r="D35" i="8"/>
  <c r="E35" i="8" s="1"/>
  <c r="D43" i="8"/>
  <c r="E43" i="8" s="1"/>
  <c r="D123" i="8"/>
  <c r="E123" i="8" s="1"/>
  <c r="D52" i="8"/>
  <c r="E52" i="8" s="1"/>
  <c r="D116" i="8"/>
  <c r="E116" i="8" s="1"/>
  <c r="D39" i="8"/>
  <c r="E39" i="8" s="1"/>
  <c r="D45" i="8"/>
  <c r="E45" i="8" s="1"/>
  <c r="D109" i="8"/>
  <c r="E109" i="8" s="1"/>
  <c r="D31" i="8"/>
  <c r="E31" i="8" s="1"/>
  <c r="D30" i="8"/>
  <c r="E30" i="8" s="1"/>
  <c r="D94" i="8"/>
  <c r="E94" i="8" s="1"/>
  <c r="D158" i="8"/>
  <c r="E158" i="8" s="1"/>
  <c r="D167" i="8"/>
  <c r="E167" i="8" s="1"/>
  <c r="D80" i="8"/>
  <c r="E80" i="8" s="1"/>
  <c r="D144" i="8"/>
  <c r="E144" i="8" s="1"/>
  <c r="D18" i="8"/>
  <c r="E18" i="8" s="1"/>
  <c r="D49" i="8"/>
  <c r="E49" i="8" s="1"/>
  <c r="D129" i="8"/>
  <c r="E129" i="8" s="1"/>
  <c r="D58" i="8"/>
  <c r="E58" i="8" s="1"/>
  <c r="D122" i="8"/>
  <c r="E122" i="8" s="1"/>
  <c r="D99" i="8"/>
  <c r="E99" i="8" s="1"/>
  <c r="D51" i="8"/>
  <c r="E51" i="8" s="1"/>
  <c r="D139" i="8"/>
  <c r="E139" i="8" s="1"/>
  <c r="D60" i="8"/>
  <c r="E60" i="8" s="1"/>
  <c r="D124" i="8"/>
  <c r="E124" i="8" s="1"/>
  <c r="D63" i="8"/>
  <c r="E63" i="8" s="1"/>
  <c r="D53" i="8"/>
  <c r="E53" i="8" s="1"/>
  <c r="D117" i="8"/>
  <c r="E117" i="8" s="1"/>
  <c r="D55" i="8"/>
  <c r="E55" i="8" s="1"/>
  <c r="D38" i="8"/>
  <c r="E38" i="8" s="1"/>
  <c r="D102" i="8"/>
  <c r="E102" i="8" s="1"/>
  <c r="D166" i="8"/>
  <c r="E166" i="8" s="1"/>
  <c r="D24" i="8"/>
  <c r="E24" i="8" s="1"/>
  <c r="D88" i="8"/>
  <c r="E88" i="8" s="1"/>
  <c r="D152" i="8"/>
  <c r="E152" i="8" s="1"/>
  <c r="D153" i="8"/>
  <c r="E153" i="8" s="1"/>
  <c r="D131" i="8"/>
  <c r="E131" i="8" s="1"/>
  <c r="D111" i="8"/>
  <c r="E111" i="8" s="1"/>
  <c r="D168" i="8"/>
  <c r="E168" i="8" s="1"/>
  <c r="D65" i="8"/>
  <c r="E65" i="8" s="1"/>
  <c r="D74" i="8"/>
  <c r="E74" i="8" s="1"/>
  <c r="D67" i="8"/>
  <c r="E67" i="8" s="1"/>
  <c r="D171" i="8"/>
  <c r="E171" i="8" s="1"/>
  <c r="D76" i="8"/>
  <c r="E76" i="8" s="1"/>
  <c r="D140" i="8"/>
  <c r="E140" i="8" s="1"/>
  <c r="D69" i="8"/>
  <c r="E69" i="8" s="1"/>
  <c r="D133" i="8"/>
  <c r="E133" i="8" s="1"/>
  <c r="D103" i="8"/>
  <c r="E103" i="8" s="1"/>
  <c r="D54" i="8"/>
  <c r="E54" i="8" s="1"/>
  <c r="D118" i="8"/>
  <c r="E118" i="8" s="1"/>
  <c r="D47" i="8"/>
  <c r="E47" i="8" s="1"/>
  <c r="D40" i="8"/>
  <c r="E40" i="8" s="1"/>
  <c r="D73" i="8"/>
  <c r="E73" i="8" s="1"/>
  <c r="D169" i="8"/>
  <c r="E169" i="8" s="1"/>
  <c r="D82" i="8"/>
  <c r="E82" i="8" s="1"/>
  <c r="D146" i="8"/>
  <c r="E146" i="8" s="1"/>
  <c r="D147" i="8"/>
  <c r="E147" i="8" s="1"/>
  <c r="D75" i="8"/>
  <c r="E75" i="8" s="1"/>
  <c r="D20" i="8"/>
  <c r="E20" i="8" s="1"/>
  <c r="D84" i="8"/>
  <c r="E84" i="8" s="1"/>
  <c r="D148" i="8"/>
  <c r="E148" i="8" s="1"/>
  <c r="D143" i="8"/>
  <c r="E143" i="8" s="1"/>
  <c r="D77" i="8"/>
  <c r="E77" i="8" s="1"/>
  <c r="D141" i="8"/>
  <c r="E141" i="8" s="1"/>
  <c r="D119" i="8"/>
  <c r="E119" i="8" s="1"/>
  <c r="D62" i="8"/>
  <c r="E62" i="8" s="1"/>
  <c r="D126" i="8"/>
  <c r="E126" i="8" s="1"/>
  <c r="D71" i="8"/>
  <c r="E71" i="8" s="1"/>
  <c r="D48" i="8"/>
  <c r="E48" i="8" s="1"/>
  <c r="D112" i="8"/>
  <c r="E112" i="8" s="1"/>
  <c r="D121" i="8"/>
  <c r="E121" i="8" s="1"/>
  <c r="D138" i="8"/>
  <c r="E138" i="8" s="1"/>
  <c r="D104" i="8"/>
  <c r="E104" i="8" s="1"/>
  <c r="D89" i="8"/>
  <c r="D26" i="8"/>
  <c r="E26" i="8" s="1"/>
  <c r="D90" i="8"/>
  <c r="E90" i="8" s="1"/>
  <c r="D154" i="8"/>
  <c r="E154" i="8" s="1"/>
  <c r="D163" i="8"/>
  <c r="E163" i="8" s="1"/>
  <c r="D83" i="8"/>
  <c r="E83" i="8" s="1"/>
  <c r="D28" i="8"/>
  <c r="E28" i="8" s="1"/>
  <c r="D92" i="8"/>
  <c r="E92" i="8" s="1"/>
  <c r="D156" i="8"/>
  <c r="E156" i="8" s="1"/>
  <c r="D21" i="8"/>
  <c r="E21" i="8" s="1"/>
  <c r="D85" i="8"/>
  <c r="E85" i="8" s="1"/>
  <c r="D149" i="8"/>
  <c r="E149" i="8" s="1"/>
  <c r="D135" i="8"/>
  <c r="E135" i="8" s="1"/>
  <c r="D70" i="8"/>
  <c r="E70" i="8" s="1"/>
  <c r="D134" i="8"/>
  <c r="E134" i="8" s="1"/>
  <c r="D95" i="8"/>
  <c r="E95" i="8" s="1"/>
  <c r="D56" i="8"/>
  <c r="E56" i="8" s="1"/>
  <c r="D120" i="8"/>
  <c r="E120" i="8" s="1"/>
  <c r="D145" i="8"/>
  <c r="E145" i="8" s="1"/>
  <c r="D114" i="8"/>
  <c r="E114" i="8" s="1"/>
  <c r="G28" i="9"/>
  <c r="G24" i="9"/>
  <c r="G13" i="9"/>
  <c r="G26" i="9"/>
  <c r="G32" i="9"/>
  <c r="G30" i="9"/>
  <c r="G15" i="9"/>
  <c r="G25" i="9"/>
  <c r="G19" i="9"/>
  <c r="G14" i="9"/>
  <c r="G20" i="9"/>
  <c r="G18" i="9"/>
  <c r="G29" i="9"/>
  <c r="G23" i="9"/>
  <c r="G27" i="9"/>
  <c r="G21" i="9"/>
  <c r="G17" i="9"/>
  <c r="G31" i="9"/>
  <c r="E37" i="9"/>
  <c r="G22" i="9"/>
  <c r="C23" i="9"/>
  <c r="D81" i="8"/>
  <c r="E81" i="8" s="1"/>
  <c r="AM26" i="5" l="1"/>
  <c r="BM102" i="9"/>
  <c r="BO101" i="9"/>
  <c r="BR100" i="9"/>
  <c r="BS100" i="9" s="1"/>
  <c r="BP100" i="9"/>
  <c r="BQ100" i="9" s="1"/>
  <c r="BA102" i="9"/>
  <c r="BC101" i="9"/>
  <c r="BD100" i="9"/>
  <c r="BE100" i="9" s="1"/>
  <c r="BF100" i="9"/>
  <c r="BG100" i="9" s="1"/>
  <c r="AO102" i="9"/>
  <c r="AQ101" i="9"/>
  <c r="AT100" i="9"/>
  <c r="AU100" i="9" s="1"/>
  <c r="AR100" i="9"/>
  <c r="AS100" i="9" s="1"/>
  <c r="BM66" i="9"/>
  <c r="BO65" i="9"/>
  <c r="BP64" i="9"/>
  <c r="BQ64" i="9" s="1"/>
  <c r="BR64" i="9"/>
  <c r="BS64" i="9" s="1"/>
  <c r="BA66" i="9"/>
  <c r="BC65" i="9"/>
  <c r="BF64" i="9"/>
  <c r="BG64" i="9" s="1"/>
  <c r="BD64" i="9"/>
  <c r="BE64" i="9" s="1"/>
  <c r="AO66" i="9"/>
  <c r="AQ65" i="9"/>
  <c r="AT64" i="9"/>
  <c r="AU64" i="9" s="1"/>
  <c r="AR64" i="9"/>
  <c r="AS64" i="9" s="1"/>
  <c r="AH65" i="9"/>
  <c r="AI65" i="9" s="1"/>
  <c r="AF65" i="9"/>
  <c r="AG65" i="9" s="1"/>
  <c r="AE66" i="9"/>
  <c r="BM30" i="9"/>
  <c r="BO29" i="9"/>
  <c r="BR28" i="9"/>
  <c r="BS28" i="9" s="1"/>
  <c r="BP28" i="9"/>
  <c r="BQ28" i="9" s="1"/>
  <c r="AQ29" i="9"/>
  <c r="AO30" i="9"/>
  <c r="AT28" i="9"/>
  <c r="AU28" i="9" s="1"/>
  <c r="AR28" i="9"/>
  <c r="AS28" i="9" s="1"/>
  <c r="V15" i="9"/>
  <c r="W15" i="9" s="1"/>
  <c r="T15" i="9"/>
  <c r="U15" i="9" s="1"/>
  <c r="T17" i="9"/>
  <c r="U17" i="9" s="1"/>
  <c r="V96" i="9"/>
  <c r="W96" i="9" s="1"/>
  <c r="V17" i="9"/>
  <c r="W17" i="9" s="1"/>
  <c r="T96" i="9"/>
  <c r="U96" i="9" s="1"/>
  <c r="H89" i="9"/>
  <c r="I89" i="9" s="1"/>
  <c r="H54" i="9"/>
  <c r="I54" i="9" s="1"/>
  <c r="W71" i="9"/>
  <c r="U71" i="9"/>
  <c r="Q97" i="9"/>
  <c r="S97" i="9" s="1"/>
  <c r="E50" i="8"/>
  <c r="E89" i="8"/>
  <c r="E90" i="9"/>
  <c r="G90" i="9" s="1"/>
  <c r="G55" i="9"/>
  <c r="Q18" i="9"/>
  <c r="S18" i="9" s="1"/>
  <c r="D14" i="7"/>
  <c r="C15" i="7"/>
  <c r="J13" i="9"/>
  <c r="K13" i="9" s="1"/>
  <c r="J18" i="9"/>
  <c r="K18" i="9" s="1"/>
  <c r="J23" i="9"/>
  <c r="K23" i="9" s="1"/>
  <c r="H27" i="9"/>
  <c r="I27" i="9" s="1"/>
  <c r="J20" i="9"/>
  <c r="K20" i="9" s="1"/>
  <c r="J21" i="9"/>
  <c r="K21" i="9" s="1"/>
  <c r="H14" i="9"/>
  <c r="I14" i="9" s="1"/>
  <c r="H24" i="9"/>
  <c r="I24" i="9" s="1"/>
  <c r="H30" i="9"/>
  <c r="I30" i="9" s="1"/>
  <c r="J14" i="9"/>
  <c r="K14" i="9" s="1"/>
  <c r="J28" i="9"/>
  <c r="K28" i="9" s="1"/>
  <c r="H21" i="9"/>
  <c r="I21" i="9" s="1"/>
  <c r="H28" i="9"/>
  <c r="I28" i="9" s="1"/>
  <c r="H23" i="9"/>
  <c r="I23" i="9" s="1"/>
  <c r="J24" i="9"/>
  <c r="K24" i="9" s="1"/>
  <c r="J32" i="9"/>
  <c r="K32" i="9" s="1"/>
  <c r="H17" i="9"/>
  <c r="I17" i="9" s="1"/>
  <c r="H13" i="9"/>
  <c r="I13" i="9" s="1"/>
  <c r="J25" i="9"/>
  <c r="K25" i="9" s="1"/>
  <c r="H18" i="9"/>
  <c r="I18" i="9" s="1"/>
  <c r="J22" i="9"/>
  <c r="K22" i="9" s="1"/>
  <c r="J17" i="9"/>
  <c r="K17" i="9" s="1"/>
  <c r="J27" i="9"/>
  <c r="K27" i="9" s="1"/>
  <c r="H22" i="9"/>
  <c r="I22" i="9" s="1"/>
  <c r="H16" i="9"/>
  <c r="I16" i="9" s="1"/>
  <c r="H25" i="9"/>
  <c r="I25" i="9" s="1"/>
  <c r="H26" i="9"/>
  <c r="I26" i="9" s="1"/>
  <c r="H15" i="9"/>
  <c r="I15" i="9" s="1"/>
  <c r="H19" i="9"/>
  <c r="I19" i="9" s="1"/>
  <c r="J26" i="9"/>
  <c r="K26" i="9" s="1"/>
  <c r="J19" i="9"/>
  <c r="K19" i="9" s="1"/>
  <c r="H32" i="9"/>
  <c r="I32" i="9" s="1"/>
  <c r="J30" i="9"/>
  <c r="K30" i="9" s="1"/>
  <c r="J31" i="9"/>
  <c r="K31" i="9" s="1"/>
  <c r="H20" i="9"/>
  <c r="I20" i="9" s="1"/>
  <c r="H29" i="9"/>
  <c r="I29" i="9" s="1"/>
  <c r="J29" i="9"/>
  <c r="K29" i="9" s="1"/>
  <c r="H31" i="9"/>
  <c r="I31" i="9" s="1"/>
  <c r="J16" i="9"/>
  <c r="K16" i="9" s="1"/>
  <c r="J15" i="9"/>
  <c r="K15" i="9" s="1"/>
  <c r="BR101" i="9" l="1"/>
  <c r="BS101" i="9" s="1"/>
  <c r="BP101" i="9"/>
  <c r="BQ101" i="9" s="1"/>
  <c r="BO102" i="9"/>
  <c r="BM103" i="9"/>
  <c r="BF101" i="9"/>
  <c r="BG101" i="9" s="1"/>
  <c r="BD101" i="9"/>
  <c r="BE101" i="9" s="1"/>
  <c r="BC102" i="9"/>
  <c r="BA103" i="9"/>
  <c r="AR101" i="9"/>
  <c r="AS101" i="9" s="1"/>
  <c r="AT101" i="9"/>
  <c r="AU101" i="9" s="1"/>
  <c r="AQ102" i="9"/>
  <c r="AO103" i="9"/>
  <c r="BP65" i="9"/>
  <c r="BQ65" i="9" s="1"/>
  <c r="BR65" i="9"/>
  <c r="BS65" i="9" s="1"/>
  <c r="BO66" i="9"/>
  <c r="BM67" i="9"/>
  <c r="BF65" i="9"/>
  <c r="BG65" i="9" s="1"/>
  <c r="BD65" i="9"/>
  <c r="BE65" i="9" s="1"/>
  <c r="BC66" i="9"/>
  <c r="BA67" i="9"/>
  <c r="AT65" i="9"/>
  <c r="AU65" i="9" s="1"/>
  <c r="AR65" i="9"/>
  <c r="AS65" i="9" s="1"/>
  <c r="AQ66" i="9"/>
  <c r="AO67" i="9"/>
  <c r="AH66" i="9"/>
  <c r="AI66" i="9" s="1"/>
  <c r="AF66" i="9"/>
  <c r="AG66" i="9" s="1"/>
  <c r="AE67" i="9"/>
  <c r="BR29" i="9"/>
  <c r="BS29" i="9" s="1"/>
  <c r="BP29" i="9"/>
  <c r="BQ29" i="9" s="1"/>
  <c r="BO30" i="9"/>
  <c r="BM31" i="9"/>
  <c r="AO31" i="9"/>
  <c r="AQ30" i="9"/>
  <c r="AT29" i="9"/>
  <c r="AU29" i="9" s="1"/>
  <c r="AR29" i="9"/>
  <c r="AS29" i="9" s="1"/>
  <c r="H90" i="9"/>
  <c r="I90" i="9" s="1"/>
  <c r="J90" i="9"/>
  <c r="K90" i="9" s="1"/>
  <c r="V18" i="9"/>
  <c r="W18" i="9" s="1"/>
  <c r="T18" i="9"/>
  <c r="U18" i="9" s="1"/>
  <c r="V97" i="9"/>
  <c r="W97" i="9" s="1"/>
  <c r="T97" i="9"/>
  <c r="U97" i="9" s="1"/>
  <c r="D11" i="8"/>
  <c r="C26" i="5" s="1"/>
  <c r="H55" i="9"/>
  <c r="I55" i="9" s="1"/>
  <c r="J55" i="9"/>
  <c r="K55" i="9" s="1"/>
  <c r="V73" i="9"/>
  <c r="U78" i="5" s="1"/>
  <c r="Q98" i="9"/>
  <c r="S98" i="9" s="1"/>
  <c r="E14" i="7"/>
  <c r="G14" i="7"/>
  <c r="F14" i="7"/>
  <c r="E91" i="9"/>
  <c r="G91" i="9" s="1"/>
  <c r="G56" i="9"/>
  <c r="Q19" i="9"/>
  <c r="D15" i="7"/>
  <c r="C16" i="7"/>
  <c r="K35" i="9"/>
  <c r="I35" i="9"/>
  <c r="BM104" i="9" l="1"/>
  <c r="BO104" i="9" s="1"/>
  <c r="BO103" i="9"/>
  <c r="BP102" i="9"/>
  <c r="BQ102" i="9" s="1"/>
  <c r="BR102" i="9"/>
  <c r="BS102" i="9" s="1"/>
  <c r="BA104" i="9"/>
  <c r="BC104" i="9" s="1"/>
  <c r="BC103" i="9"/>
  <c r="BD102" i="9"/>
  <c r="BE102" i="9" s="1"/>
  <c r="BF102" i="9"/>
  <c r="BG102" i="9" s="1"/>
  <c r="AQ103" i="9"/>
  <c r="AO104" i="9"/>
  <c r="AQ104" i="9" s="1"/>
  <c r="AR102" i="9"/>
  <c r="AS102" i="9" s="1"/>
  <c r="AT102" i="9"/>
  <c r="AU102" i="9" s="1"/>
  <c r="BM68" i="9"/>
  <c r="BO68" i="9" s="1"/>
  <c r="BO67" i="9"/>
  <c r="BP66" i="9"/>
  <c r="BQ66" i="9" s="1"/>
  <c r="BR66" i="9"/>
  <c r="BS66" i="9" s="1"/>
  <c r="BA68" i="9"/>
  <c r="BC68" i="9" s="1"/>
  <c r="BC67" i="9"/>
  <c r="BD66" i="9"/>
  <c r="BE66" i="9" s="1"/>
  <c r="BF66" i="9"/>
  <c r="BG66" i="9" s="1"/>
  <c r="AR66" i="9"/>
  <c r="AS66" i="9" s="1"/>
  <c r="AT66" i="9"/>
  <c r="AU66" i="9" s="1"/>
  <c r="AQ67" i="9"/>
  <c r="AO68" i="9"/>
  <c r="AQ68" i="9" s="1"/>
  <c r="AH67" i="9"/>
  <c r="AI67" i="9" s="1"/>
  <c r="AF67" i="9"/>
  <c r="AG67" i="9" s="1"/>
  <c r="AE68" i="9"/>
  <c r="BP30" i="9"/>
  <c r="BQ30" i="9" s="1"/>
  <c r="BR30" i="9"/>
  <c r="BS30" i="9" s="1"/>
  <c r="BO31" i="9"/>
  <c r="BM32" i="9"/>
  <c r="BO32" i="9" s="1"/>
  <c r="AR30" i="9"/>
  <c r="AS30" i="9" s="1"/>
  <c r="AT30" i="9"/>
  <c r="AU30" i="9" s="1"/>
  <c r="AQ31" i="9"/>
  <c r="AO32" i="9"/>
  <c r="AQ32" i="9" s="1"/>
  <c r="T98" i="9"/>
  <c r="U98" i="9" s="1"/>
  <c r="V98" i="9"/>
  <c r="W98" i="9" s="1"/>
  <c r="S19" i="9"/>
  <c r="H91" i="9"/>
  <c r="I91" i="9" s="1"/>
  <c r="J91" i="9"/>
  <c r="K91" i="9" s="1"/>
  <c r="H56" i="9"/>
  <c r="I56" i="9" s="1"/>
  <c r="J56" i="9"/>
  <c r="K56" i="9" s="1"/>
  <c r="Q99" i="9"/>
  <c r="E15" i="7"/>
  <c r="G15" i="7"/>
  <c r="F15" i="7"/>
  <c r="E92" i="9"/>
  <c r="G57" i="9"/>
  <c r="Q20" i="9"/>
  <c r="S20" i="9" s="1"/>
  <c r="C17" i="7"/>
  <c r="D16" i="7"/>
  <c r="J37" i="9"/>
  <c r="C34" i="5" s="1"/>
  <c r="BR103" i="9" l="1"/>
  <c r="BS103" i="9" s="1"/>
  <c r="BP103" i="9"/>
  <c r="BQ103" i="9" s="1"/>
  <c r="BR104" i="9"/>
  <c r="BS104" i="9" s="1"/>
  <c r="BP104" i="9"/>
  <c r="BQ104" i="9" s="1"/>
  <c r="BF103" i="9"/>
  <c r="BG103" i="9" s="1"/>
  <c r="BD103" i="9"/>
  <c r="BE103" i="9" s="1"/>
  <c r="BF104" i="9"/>
  <c r="BG104" i="9" s="1"/>
  <c r="BD104" i="9"/>
  <c r="BE104" i="9" s="1"/>
  <c r="AT104" i="9"/>
  <c r="AU104" i="9" s="1"/>
  <c r="AR104" i="9"/>
  <c r="AS104" i="9" s="1"/>
  <c r="AT103" i="9"/>
  <c r="AU103" i="9" s="1"/>
  <c r="AR103" i="9"/>
  <c r="AS103" i="9" s="1"/>
  <c r="BR67" i="9"/>
  <c r="BS67" i="9" s="1"/>
  <c r="BP67" i="9"/>
  <c r="BQ67" i="9" s="1"/>
  <c r="BR68" i="9"/>
  <c r="BS68" i="9" s="1"/>
  <c r="BP68" i="9"/>
  <c r="BQ68" i="9" s="1"/>
  <c r="BD67" i="9"/>
  <c r="BE67" i="9" s="1"/>
  <c r="BF67" i="9"/>
  <c r="BG67" i="9" s="1"/>
  <c r="BD68" i="9"/>
  <c r="BE68" i="9" s="1"/>
  <c r="BF68" i="9"/>
  <c r="BG68" i="9" s="1"/>
  <c r="AT67" i="9"/>
  <c r="AU67" i="9" s="1"/>
  <c r="AR67" i="9"/>
  <c r="AS67" i="9" s="1"/>
  <c r="AT68" i="9"/>
  <c r="AU68" i="9" s="1"/>
  <c r="AR68" i="9"/>
  <c r="AS68" i="9" s="1"/>
  <c r="AH68" i="9"/>
  <c r="AI68" i="9" s="1"/>
  <c r="AF68" i="9"/>
  <c r="AG68" i="9" s="1"/>
  <c r="BR32" i="9"/>
  <c r="BS32" i="9" s="1"/>
  <c r="BP32" i="9"/>
  <c r="BQ32" i="9" s="1"/>
  <c r="BP31" i="9"/>
  <c r="BQ31" i="9" s="1"/>
  <c r="BR31" i="9"/>
  <c r="BS31" i="9" s="1"/>
  <c r="AT32" i="9"/>
  <c r="AU32" i="9" s="1"/>
  <c r="AR32" i="9"/>
  <c r="AS32" i="9" s="1"/>
  <c r="AR31" i="9"/>
  <c r="AS31" i="9" s="1"/>
  <c r="AT31" i="9"/>
  <c r="AU31" i="9" s="1"/>
  <c r="V20" i="9"/>
  <c r="W20" i="9" s="1"/>
  <c r="T20" i="9"/>
  <c r="U20" i="9" s="1"/>
  <c r="G92" i="9"/>
  <c r="S99" i="9"/>
  <c r="T19" i="9"/>
  <c r="U19" i="9" s="1"/>
  <c r="V19" i="9"/>
  <c r="W19" i="9" s="1"/>
  <c r="J57" i="9"/>
  <c r="K57" i="9" s="1"/>
  <c r="H57" i="9"/>
  <c r="I57" i="9" s="1"/>
  <c r="Q100" i="9"/>
  <c r="S100" i="9" s="1"/>
  <c r="E16" i="7"/>
  <c r="G16" i="7"/>
  <c r="F16" i="7"/>
  <c r="E93" i="9"/>
  <c r="G93" i="9" s="1"/>
  <c r="G58" i="9"/>
  <c r="Q21" i="9"/>
  <c r="C18" i="7"/>
  <c r="D17" i="7"/>
  <c r="BQ71" i="9" l="1"/>
  <c r="BS71" i="9"/>
  <c r="AS71" i="9"/>
  <c r="AU71" i="9"/>
  <c r="BE71" i="9"/>
  <c r="BG71" i="9"/>
  <c r="AG71" i="9"/>
  <c r="AI71" i="9"/>
  <c r="J93" i="9"/>
  <c r="K93" i="9" s="1"/>
  <c r="H93" i="9"/>
  <c r="I93" i="9" s="1"/>
  <c r="V99" i="9"/>
  <c r="W99" i="9" s="1"/>
  <c r="T99" i="9"/>
  <c r="U99" i="9" s="1"/>
  <c r="V100" i="9"/>
  <c r="W100" i="9" s="1"/>
  <c r="T100" i="9"/>
  <c r="U100" i="9" s="1"/>
  <c r="J92" i="9"/>
  <c r="K92" i="9" s="1"/>
  <c r="H92" i="9"/>
  <c r="I92" i="9" s="1"/>
  <c r="S21" i="9"/>
  <c r="J58" i="9"/>
  <c r="K58" i="9" s="1"/>
  <c r="H58" i="9"/>
  <c r="I58" i="9" s="1"/>
  <c r="Q101" i="9"/>
  <c r="E17" i="7"/>
  <c r="G17" i="7"/>
  <c r="F17" i="7"/>
  <c r="E94" i="9"/>
  <c r="G94" i="9" s="1"/>
  <c r="G59" i="9"/>
  <c r="Q22" i="9"/>
  <c r="S22" i="9" s="1"/>
  <c r="D18" i="7"/>
  <c r="C19" i="7"/>
  <c r="BR73" i="9" l="1"/>
  <c r="CO78" i="5" s="1"/>
  <c r="BF73" i="9"/>
  <c r="BW78" i="5" s="1"/>
  <c r="AT73" i="9"/>
  <c r="BE78" i="5" s="1"/>
  <c r="AH73" i="9"/>
  <c r="AM78" i="5" s="1"/>
  <c r="V22" i="9"/>
  <c r="W22" i="9" s="1"/>
  <c r="T22" i="9"/>
  <c r="U22" i="9" s="1"/>
  <c r="T21" i="9"/>
  <c r="U21" i="9" s="1"/>
  <c r="V21" i="9"/>
  <c r="W21" i="9" s="1"/>
  <c r="H94" i="9"/>
  <c r="I94" i="9" s="1"/>
  <c r="J94" i="9"/>
  <c r="K94" i="9" s="1"/>
  <c r="S101" i="9"/>
  <c r="J59" i="9"/>
  <c r="K59" i="9" s="1"/>
  <c r="H59" i="9"/>
  <c r="I59" i="9" s="1"/>
  <c r="Q102" i="9"/>
  <c r="S102" i="9" s="1"/>
  <c r="E18" i="7"/>
  <c r="G18" i="7"/>
  <c r="F18" i="7"/>
  <c r="E95" i="9"/>
  <c r="G95" i="9" s="1"/>
  <c r="G60" i="9"/>
  <c r="Q23" i="9"/>
  <c r="S23" i="9" s="1"/>
  <c r="D19" i="7"/>
  <c r="C20" i="7"/>
  <c r="V102" i="9" l="1"/>
  <c r="W102" i="9" s="1"/>
  <c r="T102" i="9"/>
  <c r="U102" i="9" s="1"/>
  <c r="V23" i="9"/>
  <c r="W23" i="9" s="1"/>
  <c r="T23" i="9"/>
  <c r="U23" i="9" s="1"/>
  <c r="J95" i="9"/>
  <c r="K95" i="9" s="1"/>
  <c r="H95" i="9"/>
  <c r="I95" i="9" s="1"/>
  <c r="V101" i="9"/>
  <c r="W101" i="9" s="1"/>
  <c r="T101" i="9"/>
  <c r="U101" i="9" s="1"/>
  <c r="J60" i="9"/>
  <c r="K60" i="9" s="1"/>
  <c r="H60" i="9"/>
  <c r="I60" i="9" s="1"/>
  <c r="Q103" i="9"/>
  <c r="E19" i="7"/>
  <c r="G19" i="7"/>
  <c r="F19" i="7"/>
  <c r="E96" i="9"/>
  <c r="G96" i="9" s="1"/>
  <c r="G61" i="9"/>
  <c r="Q24" i="9"/>
  <c r="S24" i="9" s="1"/>
  <c r="C21" i="7"/>
  <c r="D20" i="7"/>
  <c r="J96" i="9" l="1"/>
  <c r="K96" i="9" s="1"/>
  <c r="H96" i="9"/>
  <c r="I96" i="9" s="1"/>
  <c r="V24" i="9"/>
  <c r="W24" i="9" s="1"/>
  <c r="T24" i="9"/>
  <c r="U24" i="9" s="1"/>
  <c r="S103" i="9"/>
  <c r="J61" i="9"/>
  <c r="K61" i="9" s="1"/>
  <c r="H61" i="9"/>
  <c r="I61" i="9" s="1"/>
  <c r="Q104" i="9"/>
  <c r="S104" i="9" s="1"/>
  <c r="E20" i="7"/>
  <c r="G20" i="7"/>
  <c r="F20" i="7"/>
  <c r="E97" i="9"/>
  <c r="G97" i="9" s="1"/>
  <c r="G62" i="9"/>
  <c r="Q25" i="9"/>
  <c r="S25" i="9" s="1"/>
  <c r="D21" i="7"/>
  <c r="C22" i="7"/>
  <c r="BS107" i="9" l="1"/>
  <c r="BQ107" i="9"/>
  <c r="BG107" i="9"/>
  <c r="BE107" i="9"/>
  <c r="AS107" i="9"/>
  <c r="AU107" i="9"/>
  <c r="T25" i="9"/>
  <c r="U25" i="9" s="1"/>
  <c r="V25" i="9"/>
  <c r="W25" i="9" s="1"/>
  <c r="H97" i="9"/>
  <c r="I97" i="9" s="1"/>
  <c r="J97" i="9"/>
  <c r="K97" i="9" s="1"/>
  <c r="T104" i="9"/>
  <c r="U104" i="9" s="1"/>
  <c r="AG107" i="9"/>
  <c r="AI107" i="9"/>
  <c r="V104" i="9"/>
  <c r="W104" i="9" s="1"/>
  <c r="V103" i="9"/>
  <c r="W103" i="9" s="1"/>
  <c r="T103" i="9"/>
  <c r="U103" i="9" s="1"/>
  <c r="J62" i="9"/>
  <c r="K62" i="9" s="1"/>
  <c r="H62" i="9"/>
  <c r="I62" i="9" s="1"/>
  <c r="E21" i="7"/>
  <c r="G21" i="7"/>
  <c r="F21" i="7"/>
  <c r="E98" i="9"/>
  <c r="G98" i="9" s="1"/>
  <c r="G63" i="9"/>
  <c r="Q26" i="9"/>
  <c r="S26" i="9" s="1"/>
  <c r="C23" i="7"/>
  <c r="D22" i="7"/>
  <c r="U107" i="9" l="1"/>
  <c r="W107" i="9"/>
  <c r="BF109" i="9"/>
  <c r="BW122" i="5" s="1"/>
  <c r="BR109" i="9"/>
  <c r="CO122" i="5" s="1"/>
  <c r="AT109" i="9"/>
  <c r="BE122" i="5" s="1"/>
  <c r="T26" i="9"/>
  <c r="U26" i="9" s="1"/>
  <c r="V26" i="9"/>
  <c r="W26" i="9" s="1"/>
  <c r="J98" i="9"/>
  <c r="K98" i="9" s="1"/>
  <c r="H98" i="9"/>
  <c r="I98" i="9" s="1"/>
  <c r="AH109" i="9"/>
  <c r="AM122" i="5" s="1"/>
  <c r="H63" i="9"/>
  <c r="I63" i="9" s="1"/>
  <c r="J63" i="9"/>
  <c r="K63" i="9" s="1"/>
  <c r="E22" i="7"/>
  <c r="G22" i="7"/>
  <c r="F22" i="7"/>
  <c r="E99" i="9"/>
  <c r="G99" i="9" s="1"/>
  <c r="G64" i="9"/>
  <c r="Q27" i="9"/>
  <c r="S27" i="9" s="1"/>
  <c r="D23" i="7"/>
  <c r="C24" i="7"/>
  <c r="V109" i="9" l="1"/>
  <c r="U122" i="5" s="1"/>
  <c r="H99" i="9"/>
  <c r="I99" i="9" s="1"/>
  <c r="J99" i="9"/>
  <c r="K99" i="9" s="1"/>
  <c r="V27" i="9"/>
  <c r="W27" i="9" s="1"/>
  <c r="T27" i="9"/>
  <c r="U27" i="9" s="1"/>
  <c r="J64" i="9"/>
  <c r="K64" i="9" s="1"/>
  <c r="H64" i="9"/>
  <c r="I64" i="9" s="1"/>
  <c r="E23" i="7"/>
  <c r="G23" i="7"/>
  <c r="F23" i="7"/>
  <c r="E100" i="9"/>
  <c r="G100" i="9" s="1"/>
  <c r="G65" i="9"/>
  <c r="Q28" i="9"/>
  <c r="S28" i="9" s="1"/>
  <c r="D24" i="7"/>
  <c r="C25" i="7"/>
  <c r="V28" i="9" l="1"/>
  <c r="W28" i="9" s="1"/>
  <c r="T28" i="9"/>
  <c r="U28" i="9" s="1"/>
  <c r="J100" i="9"/>
  <c r="K100" i="9" s="1"/>
  <c r="H100" i="9"/>
  <c r="I100" i="9" s="1"/>
  <c r="H65" i="9"/>
  <c r="I65" i="9" s="1"/>
  <c r="J65" i="9"/>
  <c r="K65" i="9" s="1"/>
  <c r="E24" i="7"/>
  <c r="G24" i="7"/>
  <c r="F24" i="7"/>
  <c r="E101" i="9"/>
  <c r="G101" i="9" s="1"/>
  <c r="G66" i="9"/>
  <c r="Q29" i="9"/>
  <c r="S29" i="9" s="1"/>
  <c r="D25" i="7"/>
  <c r="C26" i="7"/>
  <c r="H101" i="9" l="1"/>
  <c r="I101" i="9" s="1"/>
  <c r="J101" i="9"/>
  <c r="K101" i="9" s="1"/>
  <c r="T29" i="9"/>
  <c r="U29" i="9" s="1"/>
  <c r="V29" i="9"/>
  <c r="W29" i="9" s="1"/>
  <c r="J66" i="9"/>
  <c r="K66" i="9" s="1"/>
  <c r="H66" i="9"/>
  <c r="I66" i="9" s="1"/>
  <c r="E25" i="7"/>
  <c r="G25" i="7"/>
  <c r="F25" i="7"/>
  <c r="E102" i="9"/>
  <c r="G102" i="9" s="1"/>
  <c r="G67" i="9"/>
  <c r="Q30" i="9"/>
  <c r="S30" i="9" s="1"/>
  <c r="C27" i="7"/>
  <c r="D26" i="7"/>
  <c r="H102" i="9" l="1"/>
  <c r="I102" i="9" s="1"/>
  <c r="J102" i="9"/>
  <c r="K102" i="9" s="1"/>
  <c r="T30" i="9"/>
  <c r="U30" i="9" s="1"/>
  <c r="V30" i="9"/>
  <c r="W30" i="9" s="1"/>
  <c r="H67" i="9"/>
  <c r="I67" i="9" s="1"/>
  <c r="J67" i="9"/>
  <c r="K67" i="9" s="1"/>
  <c r="E26" i="7"/>
  <c r="G26" i="7"/>
  <c r="F26" i="7"/>
  <c r="E103" i="9"/>
  <c r="G68" i="9"/>
  <c r="Q31" i="9"/>
  <c r="D27" i="7"/>
  <c r="C28" i="7"/>
  <c r="S31" i="9" l="1"/>
  <c r="G103" i="9"/>
  <c r="J68" i="9"/>
  <c r="K68" i="9" s="1"/>
  <c r="K71" i="9" s="1"/>
  <c r="H68" i="9"/>
  <c r="I68" i="9" s="1"/>
  <c r="I71" i="9" s="1"/>
  <c r="E27" i="7"/>
  <c r="G27" i="7"/>
  <c r="F27" i="7"/>
  <c r="E104" i="9"/>
  <c r="G104" i="9" s="1"/>
  <c r="Q32" i="9"/>
  <c r="S32" i="9" s="1"/>
  <c r="C29" i="7"/>
  <c r="D28" i="7"/>
  <c r="BS35" i="9" l="1"/>
  <c r="AU35" i="9"/>
  <c r="AS35" i="9"/>
  <c r="J104" i="9"/>
  <c r="K104" i="9" s="1"/>
  <c r="H104" i="9"/>
  <c r="I104" i="9" s="1"/>
  <c r="T32" i="9"/>
  <c r="U32" i="9" s="1"/>
  <c r="V32" i="9"/>
  <c r="W32" i="9" s="1"/>
  <c r="H103" i="9"/>
  <c r="I103" i="9" s="1"/>
  <c r="J103" i="9"/>
  <c r="K103" i="9" s="1"/>
  <c r="V31" i="9"/>
  <c r="W31" i="9" s="1"/>
  <c r="T31" i="9"/>
  <c r="U31" i="9" s="1"/>
  <c r="J73" i="9"/>
  <c r="C78" i="5" s="1"/>
  <c r="E28" i="7"/>
  <c r="G28" i="7"/>
  <c r="F28" i="7"/>
  <c r="D29" i="7"/>
  <c r="C30" i="7"/>
  <c r="W35" i="9" l="1"/>
  <c r="I107" i="9"/>
  <c r="K107" i="9"/>
  <c r="AI35" i="9"/>
  <c r="AG35" i="9"/>
  <c r="U35" i="9"/>
  <c r="BQ35" i="9"/>
  <c r="BR37" i="9" s="1"/>
  <c r="CO34" i="5" s="1"/>
  <c r="AT37" i="9"/>
  <c r="BE34" i="5" s="1"/>
  <c r="E29" i="7"/>
  <c r="G29" i="7"/>
  <c r="F29" i="7"/>
  <c r="D30" i="7"/>
  <c r="C31" i="7"/>
  <c r="V37" i="9" l="1"/>
  <c r="U34" i="5" s="1"/>
  <c r="BF37" i="9"/>
  <c r="BW34" i="5" s="1"/>
  <c r="J109" i="9"/>
  <c r="C122" i="5" s="1"/>
  <c r="AH37" i="9"/>
  <c r="AM34" i="5" s="1"/>
  <c r="E30" i="7"/>
  <c r="G30" i="7"/>
  <c r="F30" i="7"/>
  <c r="D31" i="7"/>
  <c r="C32" i="7"/>
  <c r="E31" i="7" l="1"/>
  <c r="G31" i="7"/>
  <c r="F31" i="7"/>
  <c r="D32" i="7"/>
  <c r="C33" i="7"/>
  <c r="E32" i="7" l="1"/>
  <c r="G32" i="7"/>
  <c r="F32" i="7"/>
  <c r="D33" i="7"/>
  <c r="C34" i="7"/>
  <c r="E33" i="7" l="1"/>
  <c r="G33" i="7"/>
  <c r="F33" i="7"/>
  <c r="D34" i="7"/>
  <c r="C35" i="7"/>
  <c r="E34" i="7" l="1"/>
  <c r="G34" i="7"/>
  <c r="F34" i="7"/>
  <c r="D35" i="7"/>
  <c r="C36" i="7"/>
  <c r="E35" i="7" l="1"/>
  <c r="G35" i="7"/>
  <c r="F35" i="7"/>
  <c r="C37" i="7"/>
  <c r="D36" i="7"/>
  <c r="E36" i="7" l="1"/>
  <c r="G36" i="7"/>
  <c r="F36" i="7"/>
  <c r="D37" i="7"/>
  <c r="C38" i="7"/>
  <c r="E37" i="7" l="1"/>
  <c r="G37" i="7"/>
  <c r="F37" i="7"/>
  <c r="D38" i="7"/>
  <c r="C39" i="7"/>
  <c r="E38" i="7" l="1"/>
  <c r="G38" i="7"/>
  <c r="F38" i="7"/>
  <c r="D39" i="7"/>
  <c r="C40" i="7"/>
  <c r="E39" i="7" l="1"/>
  <c r="G39" i="7"/>
  <c r="F39" i="7"/>
  <c r="D40" i="7"/>
  <c r="C41" i="7"/>
  <c r="E40" i="7" l="1"/>
  <c r="G40" i="7"/>
  <c r="F40" i="7"/>
  <c r="D41" i="7"/>
  <c r="C42" i="7"/>
  <c r="E41" i="7" l="1"/>
  <c r="K13" i="7" s="1"/>
  <c r="G41" i="7"/>
  <c r="K15" i="7" s="1"/>
  <c r="F41" i="7"/>
  <c r="K14" i="7" s="1"/>
  <c r="C43" i="7"/>
  <c r="D42" i="7"/>
  <c r="CP27" i="5" l="1"/>
  <c r="AN27" i="5"/>
  <c r="BF27" i="5"/>
  <c r="D27" i="5"/>
  <c r="BX27" i="5"/>
  <c r="V27" i="5"/>
  <c r="D115" i="5"/>
  <c r="BX115" i="5"/>
  <c r="V115" i="5"/>
  <c r="CP115" i="5"/>
  <c r="AN115" i="5"/>
  <c r="BF115" i="5"/>
  <c r="BF71" i="5"/>
  <c r="D71" i="5"/>
  <c r="V71" i="5"/>
  <c r="AN71" i="5"/>
  <c r="BX71" i="5"/>
  <c r="CP71" i="5"/>
  <c r="K20" i="7"/>
  <c r="K18" i="7"/>
  <c r="K19" i="7"/>
  <c r="E42" i="7"/>
  <c r="G42" i="7"/>
  <c r="F42" i="7"/>
  <c r="D43" i="7"/>
  <c r="C44" i="7"/>
  <c r="V28" i="5" l="1"/>
  <c r="D28" i="5"/>
  <c r="CP28" i="5"/>
  <c r="AN28" i="5"/>
  <c r="AN30" i="5" s="1"/>
  <c r="AN33" i="5" s="1"/>
  <c r="AN36" i="5" s="1"/>
  <c r="AN39" i="5" s="1"/>
  <c r="BF28" i="5"/>
  <c r="BF30" i="5" s="1"/>
  <c r="BF33" i="5" s="1"/>
  <c r="BX28" i="5"/>
  <c r="AN74" i="5"/>
  <c r="AN77" i="5" s="1"/>
  <c r="AN80" i="5" s="1"/>
  <c r="AN83" i="5" s="1"/>
  <c r="CP30" i="5"/>
  <c r="CP33" i="5" s="1"/>
  <c r="CP36" i="5" s="1"/>
  <c r="BF116" i="5"/>
  <c r="BF118" i="5" s="1"/>
  <c r="BF121" i="5" s="1"/>
  <c r="BF124" i="5" s="1"/>
  <c r="BF127" i="5" s="1"/>
  <c r="D116" i="5"/>
  <c r="D118" i="5" s="1"/>
  <c r="D121" i="5" s="1"/>
  <c r="D124" i="5" s="1"/>
  <c r="D128" i="5" s="1"/>
  <c r="BX116" i="5"/>
  <c r="V116" i="5"/>
  <c r="V118" i="5" s="1"/>
  <c r="V121" i="5" s="1"/>
  <c r="V124" i="5" s="1"/>
  <c r="V128" i="5" s="1"/>
  <c r="CP116" i="5"/>
  <c r="CP118" i="5" s="1"/>
  <c r="CP121" i="5" s="1"/>
  <c r="CP124" i="5" s="1"/>
  <c r="AN116" i="5"/>
  <c r="AN118" i="5" s="1"/>
  <c r="AN121" i="5" s="1"/>
  <c r="AN124" i="5" s="1"/>
  <c r="AN127" i="5" s="1"/>
  <c r="BF72" i="5"/>
  <c r="BF74" i="5" s="1"/>
  <c r="BF77" i="5" s="1"/>
  <c r="BF80" i="5" s="1"/>
  <c r="BF83" i="5" s="1"/>
  <c r="BX72" i="5"/>
  <c r="AN72" i="5"/>
  <c r="CP72" i="5"/>
  <c r="D72" i="5"/>
  <c r="D74" i="5" s="1"/>
  <c r="D77" i="5" s="1"/>
  <c r="V72" i="5"/>
  <c r="V74" i="5" s="1"/>
  <c r="V77" i="5" s="1"/>
  <c r="V80" i="5" s="1"/>
  <c r="V84" i="5" s="1"/>
  <c r="CP74" i="5"/>
  <c r="CP77" i="5" s="1"/>
  <c r="CP80" i="5" s="1"/>
  <c r="D30" i="5"/>
  <c r="V30" i="5"/>
  <c r="V33" i="5" s="1"/>
  <c r="V36" i="5" s="1"/>
  <c r="V40" i="5" s="1"/>
  <c r="E43" i="7"/>
  <c r="G43" i="7"/>
  <c r="F43" i="7"/>
  <c r="D44" i="7"/>
  <c r="C45" i="7"/>
  <c r="BX30" i="5" l="1"/>
  <c r="BX33" i="5" s="1"/>
  <c r="BX36" i="5" s="1"/>
  <c r="BX39" i="5" s="1"/>
  <c r="BX74" i="5"/>
  <c r="BX77" i="5" s="1"/>
  <c r="BX80" i="5" s="1"/>
  <c r="BX83" i="5" s="1"/>
  <c r="BX118" i="5"/>
  <c r="BX121" i="5" s="1"/>
  <c r="BX124" i="5" s="1"/>
  <c r="BX127" i="5" s="1"/>
  <c r="BF36" i="5"/>
  <c r="BF39" i="5" s="1"/>
  <c r="D80" i="5"/>
  <c r="D84" i="5" s="1"/>
  <c r="E44" i="7"/>
  <c r="G44" i="7"/>
  <c r="F44" i="7"/>
  <c r="D45" i="7"/>
  <c r="C46" i="7"/>
  <c r="E45" i="7" l="1"/>
  <c r="G45" i="7"/>
  <c r="F45" i="7"/>
  <c r="D46" i="7"/>
  <c r="C47" i="7"/>
  <c r="E46" i="7" l="1"/>
  <c r="G46" i="7"/>
  <c r="F46" i="7"/>
  <c r="D47" i="7"/>
  <c r="C48" i="7"/>
  <c r="E47" i="7" l="1"/>
  <c r="G47" i="7"/>
  <c r="F47" i="7"/>
  <c r="C49" i="7"/>
  <c r="D48" i="7"/>
  <c r="E48" i="7" l="1"/>
  <c r="G48" i="7"/>
  <c r="F48" i="7"/>
  <c r="D49" i="7"/>
  <c r="C50" i="7"/>
  <c r="E49" i="7" l="1"/>
  <c r="G49" i="7"/>
  <c r="F49" i="7"/>
  <c r="D50" i="7"/>
  <c r="C51" i="7"/>
  <c r="E50" i="7" l="1"/>
  <c r="G50" i="7"/>
  <c r="F50" i="7"/>
  <c r="D51" i="7"/>
  <c r="C52" i="7"/>
  <c r="E51" i="7" l="1"/>
  <c r="G51" i="7"/>
  <c r="F51" i="7"/>
  <c r="C53" i="7"/>
  <c r="D52" i="7"/>
  <c r="E52" i="7" l="1"/>
  <c r="G52" i="7"/>
  <c r="F52" i="7"/>
  <c r="D53" i="7"/>
  <c r="C54" i="7"/>
  <c r="E53" i="7" l="1"/>
  <c r="G53" i="7"/>
  <c r="F53" i="7"/>
  <c r="C55" i="7"/>
  <c r="D54" i="7"/>
  <c r="E54" i="7" l="1"/>
  <c r="G54" i="7"/>
  <c r="F54" i="7"/>
  <c r="D55" i="7"/>
  <c r="C56" i="7"/>
  <c r="E55" i="7" l="1"/>
  <c r="G55" i="7"/>
  <c r="F55" i="7"/>
  <c r="D56" i="7"/>
  <c r="C57" i="7"/>
  <c r="E56" i="7" l="1"/>
  <c r="G56" i="7"/>
  <c r="F56" i="7"/>
  <c r="D57" i="7"/>
  <c r="C58" i="7"/>
  <c r="E57" i="7" l="1"/>
  <c r="G57" i="7"/>
  <c r="F57" i="7"/>
  <c r="C59" i="7"/>
  <c r="D58" i="7"/>
  <c r="E58" i="7" l="1"/>
  <c r="G58" i="7"/>
  <c r="F58" i="7"/>
  <c r="C60" i="7"/>
  <c r="D59" i="7"/>
  <c r="E59" i="7" l="1"/>
  <c r="G59" i="7"/>
  <c r="F59" i="7"/>
  <c r="D60" i="7"/>
  <c r="C61" i="7"/>
  <c r="E60" i="7" l="1"/>
  <c r="G60" i="7"/>
  <c r="F60" i="7"/>
  <c r="D61" i="7"/>
  <c r="C62" i="7"/>
  <c r="D33" i="5"/>
  <c r="E61" i="7" l="1"/>
  <c r="G61" i="7"/>
  <c r="F61" i="7"/>
  <c r="D62" i="7"/>
  <c r="C63" i="7"/>
  <c r="D36" i="5"/>
  <c r="D40" i="5" s="1"/>
  <c r="E62" i="7" l="1"/>
  <c r="G62" i="7"/>
  <c r="F62" i="7"/>
  <c r="C64" i="7"/>
  <c r="D63" i="7"/>
  <c r="E63" i="7" l="1"/>
  <c r="G63" i="7"/>
  <c r="F63" i="7"/>
  <c r="D64" i="7"/>
  <c r="C65" i="7"/>
  <c r="E64" i="7" l="1"/>
  <c r="G64" i="7"/>
  <c r="F64" i="7"/>
  <c r="D65" i="7"/>
  <c r="C66" i="7"/>
  <c r="E65" i="7" l="1"/>
  <c r="G65" i="7"/>
  <c r="F65" i="7"/>
  <c r="C67" i="7"/>
  <c r="D66" i="7"/>
  <c r="E66" i="7" l="1"/>
  <c r="G66" i="7"/>
  <c r="F66" i="7"/>
  <c r="D67" i="7"/>
  <c r="C68" i="7"/>
  <c r="E67" i="7" l="1"/>
  <c r="G67" i="7"/>
  <c r="F67" i="7"/>
  <c r="D68" i="7"/>
  <c r="C69" i="7"/>
  <c r="E68" i="7" l="1"/>
  <c r="G68" i="7"/>
  <c r="F68" i="7"/>
  <c r="D69" i="7"/>
  <c r="C70" i="7"/>
  <c r="E69" i="7" l="1"/>
  <c r="L13" i="7" s="1"/>
  <c r="G69" i="7"/>
  <c r="L15" i="7" s="1"/>
  <c r="F69" i="7"/>
  <c r="L14" i="7" s="1"/>
  <c r="C71" i="7"/>
  <c r="D70" i="7"/>
  <c r="CQ27" i="5" l="1"/>
  <c r="AO27" i="5"/>
  <c r="BG27" i="5"/>
  <c r="E27" i="5"/>
  <c r="BY27" i="5"/>
  <c r="W27" i="5"/>
  <c r="BY115" i="5"/>
  <c r="W115" i="5"/>
  <c r="CQ115" i="5"/>
  <c r="AO115" i="5"/>
  <c r="E115" i="5"/>
  <c r="BG115" i="5"/>
  <c r="BG71" i="5"/>
  <c r="E71" i="5"/>
  <c r="W71" i="5"/>
  <c r="BY71" i="5"/>
  <c r="CQ71" i="5"/>
  <c r="AO71" i="5"/>
  <c r="L20" i="7"/>
  <c r="L18" i="7"/>
  <c r="L19" i="7"/>
  <c r="E70" i="7"/>
  <c r="G70" i="7"/>
  <c r="F70" i="7"/>
  <c r="D71" i="7"/>
  <c r="C72" i="7"/>
  <c r="W28" i="5" l="1"/>
  <c r="W30" i="5" s="1"/>
  <c r="W33" i="5" s="1"/>
  <c r="W36" i="5" s="1"/>
  <c r="W40" i="5" s="1"/>
  <c r="CQ28" i="5"/>
  <c r="E28" i="5"/>
  <c r="AO28" i="5"/>
  <c r="AO30" i="5" s="1"/>
  <c r="AO33" i="5" s="1"/>
  <c r="AO36" i="5" s="1"/>
  <c r="AO39" i="5" s="1"/>
  <c r="BG28" i="5"/>
  <c r="BG30" i="5" s="1"/>
  <c r="BG33" i="5" s="1"/>
  <c r="BG36" i="5" s="1"/>
  <c r="BY28" i="5"/>
  <c r="CQ30" i="5"/>
  <c r="CQ33" i="5" s="1"/>
  <c r="CQ36" i="5" s="1"/>
  <c r="CQ42" i="5" s="1"/>
  <c r="DC42" i="5" s="1"/>
  <c r="E116" i="5"/>
  <c r="E118" i="5" s="1"/>
  <c r="E121" i="5" s="1"/>
  <c r="E124" i="5" s="1"/>
  <c r="E128" i="5" s="1"/>
  <c r="BY116" i="5"/>
  <c r="W116" i="5"/>
  <c r="W118" i="5" s="1"/>
  <c r="W121" i="5" s="1"/>
  <c r="W124" i="5" s="1"/>
  <c r="W128" i="5" s="1"/>
  <c r="CQ116" i="5"/>
  <c r="CQ118" i="5" s="1"/>
  <c r="CQ121" i="5" s="1"/>
  <c r="CQ124" i="5" s="1"/>
  <c r="CQ130" i="5" s="1"/>
  <c r="DC130" i="5" s="1"/>
  <c r="AO116" i="5"/>
  <c r="AO118" i="5" s="1"/>
  <c r="AO121" i="5" s="1"/>
  <c r="AO124" i="5" s="1"/>
  <c r="AO127" i="5" s="1"/>
  <c r="BG116" i="5"/>
  <c r="BG118" i="5" s="1"/>
  <c r="BG121" i="5" s="1"/>
  <c r="BG124" i="5" s="1"/>
  <c r="BG72" i="5"/>
  <c r="BG74" i="5" s="1"/>
  <c r="BG77" i="5" s="1"/>
  <c r="BG80" i="5" s="1"/>
  <c r="E72" i="5"/>
  <c r="E74" i="5" s="1"/>
  <c r="E77" i="5" s="1"/>
  <c r="BY72" i="5"/>
  <c r="BY74" i="5" s="1"/>
  <c r="BY77" i="5" s="1"/>
  <c r="BY80" i="5" s="1"/>
  <c r="AO72" i="5"/>
  <c r="AO74" i="5" s="1"/>
  <c r="AO77" i="5" s="1"/>
  <c r="AO80" i="5" s="1"/>
  <c r="AO83" i="5" s="1"/>
  <c r="W72" i="5"/>
  <c r="W74" i="5" s="1"/>
  <c r="W77" i="5" s="1"/>
  <c r="W80" i="5" s="1"/>
  <c r="W84" i="5" s="1"/>
  <c r="CQ72" i="5"/>
  <c r="CQ74" i="5" s="1"/>
  <c r="CQ77" i="5" s="1"/>
  <c r="CQ80" i="5" s="1"/>
  <c r="CQ86" i="5" s="1"/>
  <c r="DC86" i="5" s="1"/>
  <c r="E30" i="5"/>
  <c r="E33" i="5" s="1"/>
  <c r="E36" i="5" s="1"/>
  <c r="E40" i="5" s="1"/>
  <c r="E71" i="7"/>
  <c r="G71" i="7"/>
  <c r="F71" i="7"/>
  <c r="D72" i="7"/>
  <c r="C73" i="7"/>
  <c r="BY83" i="5" l="1"/>
  <c r="BY85" i="5"/>
  <c r="CK85" i="5" s="1"/>
  <c r="BG127" i="5"/>
  <c r="BG131" i="5"/>
  <c r="BS131" i="5" s="1"/>
  <c r="BG83" i="5"/>
  <c r="BG87" i="5"/>
  <c r="BS87" i="5" s="1"/>
  <c r="BG39" i="5"/>
  <c r="BG43" i="5"/>
  <c r="BS43" i="5" s="1"/>
  <c r="BY30" i="5"/>
  <c r="BY33" i="5" s="1"/>
  <c r="BY36" i="5" s="1"/>
  <c r="BY118" i="5"/>
  <c r="BY121" i="5" s="1"/>
  <c r="BY124" i="5" s="1"/>
  <c r="E80" i="5"/>
  <c r="E84" i="5" s="1"/>
  <c r="E72" i="7"/>
  <c r="G72" i="7"/>
  <c r="F72" i="7"/>
  <c r="D73" i="7"/>
  <c r="C74" i="7"/>
  <c r="BY127" i="5" l="1"/>
  <c r="BY129" i="5"/>
  <c r="CK129" i="5" s="1"/>
  <c r="BY39" i="5"/>
  <c r="BY41" i="5"/>
  <c r="CK41" i="5" s="1"/>
  <c r="E73" i="7"/>
  <c r="G73" i="7"/>
  <c r="F73" i="7"/>
  <c r="C75" i="7"/>
  <c r="D74" i="7"/>
  <c r="E74" i="7" l="1"/>
  <c r="G74" i="7"/>
  <c r="F74" i="7"/>
  <c r="D75" i="7"/>
  <c r="C76" i="7"/>
  <c r="E75" i="7" l="1"/>
  <c r="G75" i="7"/>
  <c r="F75" i="7"/>
  <c r="D76" i="7"/>
  <c r="C77" i="7"/>
  <c r="E76" i="7" l="1"/>
  <c r="G76" i="7"/>
  <c r="F76" i="7"/>
  <c r="C78" i="7"/>
  <c r="D77" i="7"/>
  <c r="E77" i="7" l="1"/>
  <c r="G77" i="7"/>
  <c r="F77" i="7"/>
  <c r="D78" i="7"/>
  <c r="C79" i="7"/>
  <c r="E78" i="7" l="1"/>
  <c r="G78" i="7"/>
  <c r="F78" i="7"/>
  <c r="D79" i="7"/>
  <c r="C80" i="7"/>
  <c r="E79" i="7" l="1"/>
  <c r="G79" i="7"/>
  <c r="F79" i="7"/>
  <c r="D80" i="7"/>
  <c r="C81" i="7"/>
  <c r="E80" i="7" l="1"/>
  <c r="G80" i="7"/>
  <c r="F80" i="7"/>
  <c r="D81" i="7"/>
  <c r="C82" i="7"/>
  <c r="E81" i="7" l="1"/>
  <c r="G81" i="7"/>
  <c r="F81" i="7"/>
  <c r="D82" i="7"/>
  <c r="C83" i="7"/>
  <c r="E82" i="7" l="1"/>
  <c r="G82" i="7"/>
  <c r="F82" i="7"/>
  <c r="D83" i="7"/>
  <c r="C84" i="7"/>
  <c r="E83" i="7" l="1"/>
  <c r="G83" i="7"/>
  <c r="F83" i="7"/>
  <c r="D84" i="7"/>
  <c r="C85" i="7"/>
  <c r="E84" i="7" l="1"/>
  <c r="G84" i="7"/>
  <c r="F84" i="7"/>
  <c r="D85" i="7"/>
  <c r="C86" i="7"/>
  <c r="E85" i="7" l="1"/>
  <c r="G85" i="7"/>
  <c r="F85" i="7"/>
  <c r="D86" i="7"/>
  <c r="C87" i="7"/>
  <c r="E86" i="7" l="1"/>
  <c r="G86" i="7"/>
  <c r="F86" i="7"/>
  <c r="D87" i="7"/>
  <c r="C88" i="7"/>
  <c r="E87" i="7" l="1"/>
  <c r="G87" i="7"/>
  <c r="F87" i="7"/>
  <c r="D88" i="7"/>
  <c r="C89" i="7"/>
  <c r="E88" i="7" l="1"/>
  <c r="G88" i="7"/>
  <c r="F88" i="7"/>
  <c r="C90" i="7"/>
  <c r="D89" i="7"/>
  <c r="E89" i="7" l="1"/>
  <c r="G89" i="7"/>
  <c r="F89" i="7"/>
  <c r="D90" i="7"/>
  <c r="C91" i="7"/>
  <c r="E90" i="7" l="1"/>
  <c r="G90" i="7"/>
  <c r="F90" i="7"/>
  <c r="D91" i="7"/>
  <c r="C92" i="7"/>
  <c r="E91" i="7" l="1"/>
  <c r="G91" i="7"/>
  <c r="F91" i="7"/>
  <c r="D92" i="7"/>
  <c r="C93" i="7"/>
  <c r="E92" i="7" l="1"/>
  <c r="G92" i="7"/>
  <c r="F92" i="7"/>
  <c r="D93" i="7"/>
  <c r="C94" i="7"/>
  <c r="E93" i="7" l="1"/>
  <c r="G93" i="7"/>
  <c r="F93" i="7"/>
  <c r="D94" i="7"/>
  <c r="C95" i="7"/>
  <c r="E94" i="7" l="1"/>
  <c r="G94" i="7"/>
  <c r="F94" i="7"/>
  <c r="D95" i="7"/>
  <c r="C96" i="7"/>
  <c r="E95" i="7" l="1"/>
  <c r="G95" i="7"/>
  <c r="F95" i="7"/>
  <c r="C97" i="7"/>
  <c r="D96" i="7"/>
  <c r="E96" i="7" l="1"/>
  <c r="G96" i="7"/>
  <c r="F96" i="7"/>
  <c r="D97" i="7"/>
  <c r="C98" i="7"/>
  <c r="E97" i="7" l="1"/>
  <c r="G97" i="7"/>
  <c r="F97" i="7"/>
  <c r="D98" i="7"/>
  <c r="C99" i="7"/>
  <c r="E98" i="7" l="1"/>
  <c r="G98" i="7"/>
  <c r="F98" i="7"/>
  <c r="D99" i="7"/>
  <c r="C100" i="7"/>
  <c r="E99" i="7" l="1"/>
  <c r="G99" i="7"/>
  <c r="F99" i="7"/>
  <c r="C101" i="7"/>
  <c r="D100" i="7"/>
  <c r="E100" i="7" l="1"/>
  <c r="M13" i="7" s="1"/>
  <c r="G100" i="7"/>
  <c r="M15" i="7" s="1"/>
  <c r="F100" i="7"/>
  <c r="M14" i="7" s="1"/>
  <c r="C102" i="7"/>
  <c r="D101" i="7"/>
  <c r="AP27" i="5" l="1"/>
  <c r="BH27" i="5"/>
  <c r="F27" i="5"/>
  <c r="BZ27" i="5"/>
  <c r="X27" i="5"/>
  <c r="CR27" i="5"/>
  <c r="BZ115" i="5"/>
  <c r="X115" i="5"/>
  <c r="CR115" i="5"/>
  <c r="AP115" i="5"/>
  <c r="BH115" i="5"/>
  <c r="F115" i="5"/>
  <c r="F71" i="5"/>
  <c r="BZ71" i="5"/>
  <c r="CR71" i="5"/>
  <c r="BH71" i="5"/>
  <c r="X71" i="5"/>
  <c r="AP71" i="5"/>
  <c r="M20" i="7"/>
  <c r="M18" i="7"/>
  <c r="M19" i="7"/>
  <c r="E101" i="7"/>
  <c r="G101" i="7"/>
  <c r="F101" i="7"/>
  <c r="D102" i="7"/>
  <c r="C103" i="7"/>
  <c r="CR28" i="5" l="1"/>
  <c r="CR30" i="5" s="1"/>
  <c r="CR33" i="5" s="1"/>
  <c r="CR36" i="5" s="1"/>
  <c r="CR40" i="5" s="1"/>
  <c r="AP28" i="5"/>
  <c r="F28" i="5"/>
  <c r="BH28" i="5"/>
  <c r="BH30" i="5" s="1"/>
  <c r="BH33" i="5" s="1"/>
  <c r="BH36" i="5" s="1"/>
  <c r="BH41" i="5" s="1"/>
  <c r="BZ28" i="5"/>
  <c r="BZ30" i="5" s="1"/>
  <c r="BZ33" i="5" s="1"/>
  <c r="BZ36" i="5" s="1"/>
  <c r="BZ38" i="5" s="1"/>
  <c r="X28" i="5"/>
  <c r="AP30" i="5"/>
  <c r="AP33" i="5" s="1"/>
  <c r="AP36" i="5" s="1"/>
  <c r="AP38" i="5" s="1"/>
  <c r="F116" i="5"/>
  <c r="F118" i="5" s="1"/>
  <c r="F121" i="5" s="1"/>
  <c r="F124" i="5" s="1"/>
  <c r="F128" i="5" s="1"/>
  <c r="BZ116" i="5"/>
  <c r="X116" i="5"/>
  <c r="X118" i="5" s="1"/>
  <c r="X121" i="5" s="1"/>
  <c r="X124" i="5" s="1"/>
  <c r="X128" i="5" s="1"/>
  <c r="CR116" i="5"/>
  <c r="CR118" i="5" s="1"/>
  <c r="CR121" i="5" s="1"/>
  <c r="CR124" i="5" s="1"/>
  <c r="CR128" i="5" s="1"/>
  <c r="AP116" i="5"/>
  <c r="AP118" i="5" s="1"/>
  <c r="AP121" i="5" s="1"/>
  <c r="AP124" i="5" s="1"/>
  <c r="AP126" i="5" s="1"/>
  <c r="BH116" i="5"/>
  <c r="BH118" i="5" s="1"/>
  <c r="BH121" i="5" s="1"/>
  <c r="BH124" i="5" s="1"/>
  <c r="BH129" i="5" s="1"/>
  <c r="BH72" i="5"/>
  <c r="BH74" i="5" s="1"/>
  <c r="BH77" i="5" s="1"/>
  <c r="BH80" i="5" s="1"/>
  <c r="BH85" i="5" s="1"/>
  <c r="F72" i="5"/>
  <c r="F74" i="5" s="1"/>
  <c r="F77" i="5" s="1"/>
  <c r="X72" i="5"/>
  <c r="X74" i="5" s="1"/>
  <c r="X77" i="5" s="1"/>
  <c r="X80" i="5" s="1"/>
  <c r="X84" i="5" s="1"/>
  <c r="AP72" i="5"/>
  <c r="AP74" i="5" s="1"/>
  <c r="AP77" i="5" s="1"/>
  <c r="AP80" i="5" s="1"/>
  <c r="AP82" i="5" s="1"/>
  <c r="BZ72" i="5"/>
  <c r="CR72" i="5"/>
  <c r="CR74" i="5" s="1"/>
  <c r="CR77" i="5" s="1"/>
  <c r="CR80" i="5" s="1"/>
  <c r="CR84" i="5" s="1"/>
  <c r="F30" i="5"/>
  <c r="F33" i="5" s="1"/>
  <c r="F36" i="5" s="1"/>
  <c r="F40" i="5" s="1"/>
  <c r="X30" i="5"/>
  <c r="X33" i="5" s="1"/>
  <c r="X36" i="5" s="1"/>
  <c r="X40" i="5" s="1"/>
  <c r="E102" i="7"/>
  <c r="G102" i="7"/>
  <c r="F102" i="7"/>
  <c r="D103" i="7"/>
  <c r="C104" i="7"/>
  <c r="BZ74" i="5" l="1"/>
  <c r="BZ77" i="5" s="1"/>
  <c r="BZ80" i="5" s="1"/>
  <c r="BZ82" i="5" s="1"/>
  <c r="BZ118" i="5"/>
  <c r="BZ121" i="5" s="1"/>
  <c r="BZ124" i="5" s="1"/>
  <c r="BZ126" i="5" s="1"/>
  <c r="F80" i="5"/>
  <c r="F84" i="5" s="1"/>
  <c r="E103" i="7"/>
  <c r="G103" i="7"/>
  <c r="F103" i="7"/>
  <c r="D104" i="7"/>
  <c r="C105" i="7"/>
  <c r="E104" i="7" l="1"/>
  <c r="G104" i="7"/>
  <c r="F104" i="7"/>
  <c r="C106" i="7"/>
  <c r="D105" i="7"/>
  <c r="E105" i="7" l="1"/>
  <c r="G105" i="7"/>
  <c r="F105" i="7"/>
  <c r="D106" i="7"/>
  <c r="C107" i="7"/>
  <c r="E106" i="7" l="1"/>
  <c r="G106" i="7"/>
  <c r="F106" i="7"/>
  <c r="D107" i="7"/>
  <c r="C108" i="7"/>
  <c r="E107" i="7" l="1"/>
  <c r="G107" i="7"/>
  <c r="F107" i="7"/>
  <c r="C109" i="7"/>
  <c r="D108" i="7"/>
  <c r="E108" i="7" l="1"/>
  <c r="G108" i="7"/>
  <c r="F108" i="7"/>
  <c r="C110" i="7"/>
  <c r="D109" i="7"/>
  <c r="E109" i="7" l="1"/>
  <c r="G109" i="7"/>
  <c r="F109" i="7"/>
  <c r="D110" i="7"/>
  <c r="C111" i="7"/>
  <c r="E110" i="7" l="1"/>
  <c r="G110" i="7"/>
  <c r="F110" i="7"/>
  <c r="D111" i="7"/>
  <c r="C112" i="7"/>
  <c r="E111" i="7" l="1"/>
  <c r="G111" i="7"/>
  <c r="F111" i="7"/>
  <c r="D112" i="7"/>
  <c r="C113" i="7"/>
  <c r="E112" i="7" l="1"/>
  <c r="G112" i="7"/>
  <c r="F112" i="7"/>
  <c r="D113" i="7"/>
  <c r="C114" i="7"/>
  <c r="E113" i="7" l="1"/>
  <c r="G113" i="7"/>
  <c r="F113" i="7"/>
  <c r="D114" i="7"/>
  <c r="C115" i="7"/>
  <c r="E114" i="7" l="1"/>
  <c r="G114" i="7"/>
  <c r="F114" i="7"/>
  <c r="D115" i="7"/>
  <c r="C116" i="7"/>
  <c r="E115" i="7" l="1"/>
  <c r="G115" i="7"/>
  <c r="F115" i="7"/>
  <c r="C117" i="7"/>
  <c r="D116" i="7"/>
  <c r="E116" i="7" l="1"/>
  <c r="G116" i="7"/>
  <c r="F116" i="7"/>
  <c r="C118" i="7"/>
  <c r="D117" i="7"/>
  <c r="E117" i="7" l="1"/>
  <c r="G117" i="7"/>
  <c r="F117" i="7"/>
  <c r="D118" i="7"/>
  <c r="C119" i="7"/>
  <c r="E118" i="7" l="1"/>
  <c r="G118" i="7"/>
  <c r="F118" i="7"/>
  <c r="C120" i="7"/>
  <c r="D119" i="7"/>
  <c r="E119" i="7" l="1"/>
  <c r="G119" i="7"/>
  <c r="F119" i="7"/>
  <c r="C121" i="7"/>
  <c r="D120" i="7"/>
  <c r="E120" i="7" l="1"/>
  <c r="G120" i="7"/>
  <c r="F120" i="7"/>
  <c r="D121" i="7"/>
  <c r="C122" i="7"/>
  <c r="E121" i="7" l="1"/>
  <c r="G121" i="7"/>
  <c r="F121" i="7"/>
  <c r="D122" i="7"/>
  <c r="C123" i="7"/>
  <c r="E122" i="7" l="1"/>
  <c r="G122" i="7"/>
  <c r="F122" i="7"/>
  <c r="D123" i="7"/>
  <c r="C124" i="7"/>
  <c r="E123" i="7" l="1"/>
  <c r="G123" i="7"/>
  <c r="F123" i="7"/>
  <c r="D124" i="7"/>
  <c r="C125" i="7"/>
  <c r="E124" i="7" l="1"/>
  <c r="G124" i="7"/>
  <c r="F124" i="7"/>
  <c r="C126" i="7"/>
  <c r="D125" i="7"/>
  <c r="E125" i="7" l="1"/>
  <c r="G125" i="7"/>
  <c r="F125" i="7"/>
  <c r="C127" i="7"/>
  <c r="D126" i="7"/>
  <c r="E126" i="7" l="1"/>
  <c r="G126" i="7"/>
  <c r="F126" i="7"/>
  <c r="D127" i="7"/>
  <c r="C128" i="7"/>
  <c r="E127" i="7" l="1"/>
  <c r="G127" i="7"/>
  <c r="F127" i="7"/>
  <c r="D128" i="7"/>
  <c r="C129" i="7"/>
  <c r="E128" i="7" l="1"/>
  <c r="G128" i="7"/>
  <c r="F128" i="7"/>
  <c r="D129" i="7"/>
  <c r="C130" i="7"/>
  <c r="E129" i="7" l="1"/>
  <c r="G129" i="7"/>
  <c r="F129" i="7"/>
  <c r="D130" i="7"/>
  <c r="C131" i="7"/>
  <c r="E130" i="7" l="1"/>
  <c r="N13" i="7" s="1"/>
  <c r="G130" i="7"/>
  <c r="N15" i="7" s="1"/>
  <c r="F130" i="7"/>
  <c r="N14" i="7" s="1"/>
  <c r="D131" i="7"/>
  <c r="C132" i="7"/>
  <c r="AQ27" i="5" l="1"/>
  <c r="BI27" i="5"/>
  <c r="G27" i="5"/>
  <c r="CA27" i="5"/>
  <c r="Y27" i="5"/>
  <c r="CS27" i="5"/>
  <c r="Y115" i="5"/>
  <c r="CS115" i="5"/>
  <c r="AQ115" i="5"/>
  <c r="BI115" i="5"/>
  <c r="CA115" i="5"/>
  <c r="G115" i="5"/>
  <c r="G71" i="5"/>
  <c r="CA71" i="5"/>
  <c r="CS71" i="5"/>
  <c r="Y71" i="5"/>
  <c r="BI71" i="5"/>
  <c r="AQ71" i="5"/>
  <c r="N20" i="7"/>
  <c r="N18" i="7"/>
  <c r="N19" i="7"/>
  <c r="E131" i="7"/>
  <c r="G131" i="7"/>
  <c r="F131" i="7"/>
  <c r="D132" i="7"/>
  <c r="C133" i="7"/>
  <c r="CS28" i="5" l="1"/>
  <c r="AQ28" i="5"/>
  <c r="G28" i="5"/>
  <c r="BI28" i="5"/>
  <c r="CA28" i="5"/>
  <c r="CA30" i="5" s="1"/>
  <c r="CA33" i="5" s="1"/>
  <c r="CA36" i="5" s="1"/>
  <c r="CA38" i="5" s="1"/>
  <c r="Y28" i="5"/>
  <c r="CS30" i="5"/>
  <c r="CS33" i="5" s="1"/>
  <c r="CS36" i="5" s="1"/>
  <c r="CS40" i="5" s="1"/>
  <c r="BI30" i="5"/>
  <c r="BI33" i="5" s="1"/>
  <c r="BI36" i="5" s="1"/>
  <c r="AQ30" i="5"/>
  <c r="AQ33" i="5" s="1"/>
  <c r="AQ36" i="5" s="1"/>
  <c r="AQ38" i="5" s="1"/>
  <c r="Y116" i="5"/>
  <c r="Y118" i="5" s="1"/>
  <c r="Y121" i="5" s="1"/>
  <c r="Y124" i="5" s="1"/>
  <c r="Y126" i="5" s="1"/>
  <c r="CA116" i="5"/>
  <c r="CS116" i="5"/>
  <c r="CS118" i="5" s="1"/>
  <c r="CS121" i="5" s="1"/>
  <c r="CS124" i="5" s="1"/>
  <c r="CS128" i="5" s="1"/>
  <c r="AQ116" i="5"/>
  <c r="AQ118" i="5" s="1"/>
  <c r="AQ121" i="5" s="1"/>
  <c r="AQ124" i="5" s="1"/>
  <c r="AQ126" i="5" s="1"/>
  <c r="BI116" i="5"/>
  <c r="BI118" i="5" s="1"/>
  <c r="BI121" i="5" s="1"/>
  <c r="BI124" i="5" s="1"/>
  <c r="G116" i="5"/>
  <c r="BI72" i="5"/>
  <c r="G72" i="5"/>
  <c r="G74" i="5" s="1"/>
  <c r="G77" i="5" s="1"/>
  <c r="CA72" i="5"/>
  <c r="Y72" i="5"/>
  <c r="Y74" i="5" s="1"/>
  <c r="Y77" i="5" s="1"/>
  <c r="Y80" i="5" s="1"/>
  <c r="Y82" i="5" s="1"/>
  <c r="CS72" i="5"/>
  <c r="CS74" i="5" s="1"/>
  <c r="CS77" i="5" s="1"/>
  <c r="CS80" i="5" s="1"/>
  <c r="CS84" i="5" s="1"/>
  <c r="AQ72" i="5"/>
  <c r="AQ74" i="5" s="1"/>
  <c r="AQ77" i="5" s="1"/>
  <c r="AQ80" i="5" s="1"/>
  <c r="AQ82" i="5" s="1"/>
  <c r="BI74" i="5"/>
  <c r="BI77" i="5" s="1"/>
  <c r="BI80" i="5" s="1"/>
  <c r="G118" i="5"/>
  <c r="G121" i="5" s="1"/>
  <c r="G124" i="5" s="1"/>
  <c r="G30" i="5"/>
  <c r="G33" i="5" s="1"/>
  <c r="G36" i="5" s="1"/>
  <c r="G40" i="5" s="1"/>
  <c r="Q40" i="5" s="1"/>
  <c r="F44" i="4" s="1"/>
  <c r="Y30" i="5"/>
  <c r="Y33" i="5" s="1"/>
  <c r="Y36" i="5" s="1"/>
  <c r="Y38" i="5" s="1"/>
  <c r="E132" i="7"/>
  <c r="G132" i="7"/>
  <c r="F132" i="7"/>
  <c r="C134" i="7"/>
  <c r="D133" i="7"/>
  <c r="BI129" i="5" l="1"/>
  <c r="BI132" i="5"/>
  <c r="BS132" i="5" s="1"/>
  <c r="BI85" i="5"/>
  <c r="BS85" i="5" s="1"/>
  <c r="BI88" i="5"/>
  <c r="BS88" i="5" s="1"/>
  <c r="BI41" i="5"/>
  <c r="BS41" i="5" s="1"/>
  <c r="BI44" i="5"/>
  <c r="BS44" i="5" s="1"/>
  <c r="BS129" i="5"/>
  <c r="G128" i="5"/>
  <c r="Q128" i="5" s="1"/>
  <c r="H44" i="4" s="1"/>
  <c r="CA74" i="5"/>
  <c r="CA77" i="5" s="1"/>
  <c r="CA80" i="5" s="1"/>
  <c r="CA82" i="5" s="1"/>
  <c r="CA118" i="5"/>
  <c r="CA121" i="5" s="1"/>
  <c r="CA124" i="5" s="1"/>
  <c r="CA126" i="5" s="1"/>
  <c r="F53" i="4"/>
  <c r="B248" i="16" s="1"/>
  <c r="G80" i="5"/>
  <c r="G84" i="5" s="1"/>
  <c r="E133" i="7"/>
  <c r="G133" i="7"/>
  <c r="F133" i="7"/>
  <c r="D134" i="7"/>
  <c r="C135" i="7"/>
  <c r="AL44" i="4" l="1"/>
  <c r="AL53" i="4" s="1"/>
  <c r="D340" i="16" s="1"/>
  <c r="AK44" i="4"/>
  <c r="C334" i="16" s="1"/>
  <c r="AJ44" i="4"/>
  <c r="AJ53" i="4" s="1"/>
  <c r="B340" i="16" s="1"/>
  <c r="H53" i="4"/>
  <c r="D248" i="16" s="1"/>
  <c r="D243" i="16"/>
  <c r="B243" i="16"/>
  <c r="Q84" i="5"/>
  <c r="G44" i="4" s="1"/>
  <c r="E134" i="7"/>
  <c r="G134" i="7"/>
  <c r="F134" i="7"/>
  <c r="D135" i="7"/>
  <c r="C136" i="7"/>
  <c r="D334" i="16" l="1"/>
  <c r="AM44" i="4"/>
  <c r="B334" i="16"/>
  <c r="AK53" i="4"/>
  <c r="C340" i="16" s="1"/>
  <c r="G53" i="4"/>
  <c r="E135" i="7"/>
  <c r="G135" i="7"/>
  <c r="F135" i="7"/>
  <c r="D136" i="7"/>
  <c r="C137" i="7"/>
  <c r="AM53" i="4" l="1"/>
  <c r="I44" i="4"/>
  <c r="C243" i="16"/>
  <c r="I53" i="4"/>
  <c r="C248" i="16"/>
  <c r="E136" i="7"/>
  <c r="G136" i="7"/>
  <c r="F136" i="7"/>
  <c r="D137" i="7"/>
  <c r="C138" i="7"/>
  <c r="E137" i="7" l="1"/>
  <c r="G137" i="7"/>
  <c r="F137" i="7"/>
  <c r="D138" i="7"/>
  <c r="C139" i="7"/>
  <c r="E138" i="7" l="1"/>
  <c r="G138" i="7"/>
  <c r="F138" i="7"/>
  <c r="D139" i="7"/>
  <c r="C140" i="7"/>
  <c r="E139" i="7" l="1"/>
  <c r="G139" i="7"/>
  <c r="F139" i="7"/>
  <c r="D140" i="7"/>
  <c r="C141" i="7"/>
  <c r="E140" i="7" l="1"/>
  <c r="G140" i="7"/>
  <c r="F140" i="7"/>
  <c r="D141" i="7"/>
  <c r="C142" i="7"/>
  <c r="E141" i="7" l="1"/>
  <c r="G141" i="7"/>
  <c r="F141" i="7"/>
  <c r="D142" i="7"/>
  <c r="C143" i="7"/>
  <c r="E142" i="7" l="1"/>
  <c r="G142" i="7"/>
  <c r="F142" i="7"/>
  <c r="D143" i="7"/>
  <c r="C144" i="7"/>
  <c r="E143" i="7" l="1"/>
  <c r="G143" i="7"/>
  <c r="F143" i="7"/>
  <c r="C145" i="7"/>
  <c r="D144" i="7"/>
  <c r="E144" i="7" l="1"/>
  <c r="G144" i="7"/>
  <c r="F144" i="7"/>
  <c r="D145" i="7"/>
  <c r="C146" i="7"/>
  <c r="E145" i="7" l="1"/>
  <c r="G145" i="7"/>
  <c r="F145" i="7"/>
  <c r="D146" i="7"/>
  <c r="C147" i="7"/>
  <c r="E146" i="7" l="1"/>
  <c r="G146" i="7"/>
  <c r="F146" i="7"/>
  <c r="D147" i="7"/>
  <c r="C148" i="7"/>
  <c r="E147" i="7" l="1"/>
  <c r="G147" i="7"/>
  <c r="F147" i="7"/>
  <c r="D148" i="7"/>
  <c r="C149" i="7"/>
  <c r="E148" i="7" l="1"/>
  <c r="G148" i="7"/>
  <c r="F148" i="7"/>
  <c r="D149" i="7"/>
  <c r="C150" i="7"/>
  <c r="E149" i="7" l="1"/>
  <c r="G149" i="7"/>
  <c r="F149" i="7"/>
  <c r="D150" i="7"/>
  <c r="C151" i="7"/>
  <c r="E150" i="7" l="1"/>
  <c r="G150" i="7"/>
  <c r="F150" i="7"/>
  <c r="D151" i="7"/>
  <c r="C152" i="7"/>
  <c r="E151" i="7" l="1"/>
  <c r="G151" i="7"/>
  <c r="F151" i="7"/>
  <c r="C153" i="7"/>
  <c r="D152" i="7"/>
  <c r="E152" i="7" l="1"/>
  <c r="G152" i="7"/>
  <c r="F152" i="7"/>
  <c r="D153" i="7"/>
  <c r="C154" i="7"/>
  <c r="E153" i="7" l="1"/>
  <c r="G153" i="7"/>
  <c r="F153" i="7"/>
  <c r="D154" i="7"/>
  <c r="C155" i="7"/>
  <c r="E154" i="7" l="1"/>
  <c r="G154" i="7"/>
  <c r="F154" i="7"/>
  <c r="D155" i="7"/>
  <c r="C156" i="7"/>
  <c r="E155" i="7" l="1"/>
  <c r="G155" i="7"/>
  <c r="F155" i="7"/>
  <c r="C157" i="7"/>
  <c r="D156" i="7"/>
  <c r="E156" i="7" l="1"/>
  <c r="G156" i="7"/>
  <c r="F156" i="7"/>
  <c r="D157" i="7"/>
  <c r="C158" i="7"/>
  <c r="E157" i="7" l="1"/>
  <c r="G157" i="7"/>
  <c r="F157" i="7"/>
  <c r="D158" i="7"/>
  <c r="C159" i="7"/>
  <c r="E158" i="7" l="1"/>
  <c r="G158" i="7"/>
  <c r="F158" i="7"/>
  <c r="D159" i="7"/>
  <c r="C160" i="7"/>
  <c r="E159" i="7" l="1"/>
  <c r="G159" i="7"/>
  <c r="F159" i="7"/>
  <c r="D160" i="7"/>
  <c r="C161" i="7"/>
  <c r="E160" i="7" l="1"/>
  <c r="G160" i="7"/>
  <c r="F160" i="7"/>
  <c r="D161" i="7"/>
  <c r="C162" i="7"/>
  <c r="E161" i="7" l="1"/>
  <c r="O13" i="7" s="1"/>
  <c r="G161" i="7"/>
  <c r="O15" i="7" s="1"/>
  <c r="F161" i="7"/>
  <c r="O14" i="7" s="1"/>
  <c r="C163" i="7"/>
  <c r="D162" i="7"/>
  <c r="BJ27" i="5" l="1"/>
  <c r="H27" i="5"/>
  <c r="CB27" i="5"/>
  <c r="Z27" i="5"/>
  <c r="CT27" i="5"/>
  <c r="AR27" i="5"/>
  <c r="Z115" i="5"/>
  <c r="CT115" i="5"/>
  <c r="AR115" i="5"/>
  <c r="BJ115" i="5"/>
  <c r="H115" i="5"/>
  <c r="CB115" i="5"/>
  <c r="CB71" i="5"/>
  <c r="Z71" i="5"/>
  <c r="AR71" i="5"/>
  <c r="BJ71" i="5"/>
  <c r="H71" i="5"/>
  <c r="CT71" i="5"/>
  <c r="O20" i="7"/>
  <c r="O18" i="7"/>
  <c r="O19" i="7"/>
  <c r="E162" i="7"/>
  <c r="G162" i="7"/>
  <c r="F162" i="7"/>
  <c r="D163" i="7"/>
  <c r="C164" i="7"/>
  <c r="AR28" i="5" l="1"/>
  <c r="AR30" i="5" s="1"/>
  <c r="AR33" i="5" s="1"/>
  <c r="AR36" i="5" s="1"/>
  <c r="AR38" i="5" s="1"/>
  <c r="BJ28" i="5"/>
  <c r="H28" i="5"/>
  <c r="H30" i="5" s="1"/>
  <c r="H33" i="5" s="1"/>
  <c r="H36" i="5" s="1"/>
  <c r="H38" i="5" s="1"/>
  <c r="CB28" i="5"/>
  <c r="Z28" i="5"/>
  <c r="Z30" i="5" s="1"/>
  <c r="Z33" i="5" s="1"/>
  <c r="Z36" i="5" s="1"/>
  <c r="Z38" i="5" s="1"/>
  <c r="CT28" i="5"/>
  <c r="CT30" i="5" s="1"/>
  <c r="CT33" i="5" s="1"/>
  <c r="CT36" i="5" s="1"/>
  <c r="CT43" i="5" s="1"/>
  <c r="DC43" i="5" s="1"/>
  <c r="BJ30" i="5"/>
  <c r="BJ33" i="5" s="1"/>
  <c r="BJ36" i="5" s="1"/>
  <c r="BJ38" i="5" s="1"/>
  <c r="CB116" i="5"/>
  <c r="Z116" i="5"/>
  <c r="Z118" i="5" s="1"/>
  <c r="Z121" i="5" s="1"/>
  <c r="Z124" i="5" s="1"/>
  <c r="Z126" i="5" s="1"/>
  <c r="CT116" i="5"/>
  <c r="CT118" i="5" s="1"/>
  <c r="CT121" i="5" s="1"/>
  <c r="CT124" i="5" s="1"/>
  <c r="AR116" i="5"/>
  <c r="AR118" i="5" s="1"/>
  <c r="AR121" i="5" s="1"/>
  <c r="AR124" i="5" s="1"/>
  <c r="AR126" i="5" s="1"/>
  <c r="BJ116" i="5"/>
  <c r="BJ118" i="5" s="1"/>
  <c r="BJ121" i="5" s="1"/>
  <c r="BJ124" i="5" s="1"/>
  <c r="BJ126" i="5" s="1"/>
  <c r="H116" i="5"/>
  <c r="H118" i="5" s="1"/>
  <c r="H121" i="5" s="1"/>
  <c r="H124" i="5" s="1"/>
  <c r="H126" i="5" s="1"/>
  <c r="H72" i="5"/>
  <c r="H74" i="5" s="1"/>
  <c r="H77" i="5" s="1"/>
  <c r="CB72" i="5"/>
  <c r="CT72" i="5"/>
  <c r="CT74" i="5" s="1"/>
  <c r="CT77" i="5" s="1"/>
  <c r="CT80" i="5" s="1"/>
  <c r="BJ72" i="5"/>
  <c r="BJ74" i="5" s="1"/>
  <c r="BJ77" i="5" s="1"/>
  <c r="BJ80" i="5" s="1"/>
  <c r="BJ82" i="5" s="1"/>
  <c r="Z72" i="5"/>
  <c r="Z74" i="5" s="1"/>
  <c r="Z77" i="5" s="1"/>
  <c r="Z80" i="5" s="1"/>
  <c r="Z82" i="5" s="1"/>
  <c r="AR72" i="5"/>
  <c r="AR74" i="5" s="1"/>
  <c r="AR77" i="5" s="1"/>
  <c r="AR80" i="5" s="1"/>
  <c r="AR82" i="5" s="1"/>
  <c r="E163" i="7"/>
  <c r="G163" i="7"/>
  <c r="F163" i="7"/>
  <c r="C165" i="7"/>
  <c r="D164" i="7"/>
  <c r="CT128" i="5" l="1"/>
  <c r="DC128" i="5" s="1"/>
  <c r="CT131" i="5"/>
  <c r="DC131" i="5" s="1"/>
  <c r="CT84" i="5"/>
  <c r="DC84" i="5" s="1"/>
  <c r="CT87" i="5"/>
  <c r="DC87" i="5" s="1"/>
  <c r="CT40" i="5"/>
  <c r="DC40" i="5" s="1"/>
  <c r="CB30" i="5"/>
  <c r="CB33" i="5" s="1"/>
  <c r="CB36" i="5" s="1"/>
  <c r="CB38" i="5" s="1"/>
  <c r="CB74" i="5"/>
  <c r="CB77" i="5" s="1"/>
  <c r="CB80" i="5" s="1"/>
  <c r="CB82" i="5" s="1"/>
  <c r="CB118" i="5"/>
  <c r="CB121" i="5" s="1"/>
  <c r="CB124" i="5" s="1"/>
  <c r="CB126" i="5" s="1"/>
  <c r="H80" i="5"/>
  <c r="H82" i="5" s="1"/>
  <c r="E164" i="7"/>
  <c r="G164" i="7"/>
  <c r="F164" i="7"/>
  <c r="C166" i="7"/>
  <c r="D165" i="7"/>
  <c r="AU44" i="4" l="1"/>
  <c r="C371" i="16" s="1"/>
  <c r="AV44" i="4"/>
  <c r="D371" i="16" s="1"/>
  <c r="AT44" i="4"/>
  <c r="E165" i="7"/>
  <c r="G165" i="7"/>
  <c r="F165" i="7"/>
  <c r="D166" i="7"/>
  <c r="C167" i="7"/>
  <c r="AU53" i="4" l="1"/>
  <c r="C376" i="16" s="1"/>
  <c r="AV53" i="4"/>
  <c r="D376" i="16" s="1"/>
  <c r="AW44" i="4"/>
  <c r="AT53" i="4"/>
  <c r="B376" i="16" s="1"/>
  <c r="B371" i="16"/>
  <c r="E166" i="7"/>
  <c r="G166" i="7"/>
  <c r="F166" i="7"/>
  <c r="D167" i="7"/>
  <c r="C168" i="7"/>
  <c r="AW53" i="4" l="1"/>
  <c r="E167" i="7"/>
  <c r="G167" i="7"/>
  <c r="F167" i="7"/>
  <c r="D168" i="7"/>
  <c r="C169" i="7"/>
  <c r="E168" i="7" l="1"/>
  <c r="G168" i="7"/>
  <c r="F168" i="7"/>
  <c r="C170" i="7"/>
  <c r="D169" i="7"/>
  <c r="E169" i="7" l="1"/>
  <c r="G169" i="7"/>
  <c r="F169" i="7"/>
  <c r="D170" i="7"/>
  <c r="C171" i="7"/>
  <c r="E170" i="7" l="1"/>
  <c r="G170" i="7"/>
  <c r="F170" i="7"/>
  <c r="C172" i="7"/>
  <c r="D171" i="7"/>
  <c r="E171" i="7" l="1"/>
  <c r="G171" i="7"/>
  <c r="F171" i="7"/>
  <c r="C173" i="7"/>
  <c r="D172" i="7"/>
  <c r="E172" i="7" l="1"/>
  <c r="G172" i="7"/>
  <c r="F172" i="7"/>
  <c r="D173" i="7"/>
  <c r="C174" i="7"/>
  <c r="E173" i="7" l="1"/>
  <c r="G173" i="7"/>
  <c r="F173" i="7"/>
  <c r="C175" i="7"/>
  <c r="D174" i="7"/>
  <c r="E174" i="7" l="1"/>
  <c r="G174" i="7"/>
  <c r="F174" i="7"/>
  <c r="D175" i="7"/>
  <c r="C176" i="7"/>
  <c r="E175" i="7" l="1"/>
  <c r="G175" i="7"/>
  <c r="F175" i="7"/>
  <c r="C177" i="7"/>
  <c r="D176" i="7"/>
  <c r="E176" i="7" l="1"/>
  <c r="G176" i="7"/>
  <c r="F176" i="7"/>
  <c r="C178" i="7"/>
  <c r="D177" i="7"/>
  <c r="E177" i="7" l="1"/>
  <c r="G177" i="7"/>
  <c r="F177" i="7"/>
  <c r="D178" i="7"/>
  <c r="C179" i="7"/>
  <c r="E178" i="7" l="1"/>
  <c r="G178" i="7"/>
  <c r="F178" i="7"/>
  <c r="D179" i="7"/>
  <c r="C180" i="7"/>
  <c r="E179" i="7" l="1"/>
  <c r="G179" i="7"/>
  <c r="F179" i="7"/>
  <c r="D180" i="7"/>
  <c r="C181" i="7"/>
  <c r="E180" i="7" l="1"/>
  <c r="G180" i="7"/>
  <c r="F180" i="7"/>
  <c r="D181" i="7"/>
  <c r="C182" i="7"/>
  <c r="E181" i="7" l="1"/>
  <c r="G181" i="7"/>
  <c r="F181" i="7"/>
  <c r="D182" i="7"/>
  <c r="C183" i="7"/>
  <c r="E182" i="7" l="1"/>
  <c r="G182" i="7"/>
  <c r="F182" i="7"/>
  <c r="D183" i="7"/>
  <c r="C184" i="7"/>
  <c r="E183" i="7" l="1"/>
  <c r="G183" i="7"/>
  <c r="F183" i="7"/>
  <c r="D184" i="7"/>
  <c r="C185" i="7"/>
  <c r="E184" i="7" l="1"/>
  <c r="G184" i="7"/>
  <c r="F184" i="7"/>
  <c r="C186" i="7"/>
  <c r="D185" i="7"/>
  <c r="E185" i="7" l="1"/>
  <c r="G185" i="7"/>
  <c r="F185" i="7"/>
  <c r="D186" i="7"/>
  <c r="C187" i="7"/>
  <c r="E186" i="7" l="1"/>
  <c r="G186" i="7"/>
  <c r="F186" i="7"/>
  <c r="C188" i="7"/>
  <c r="D187" i="7"/>
  <c r="E187" i="7" l="1"/>
  <c r="G187" i="7"/>
  <c r="F187" i="7"/>
  <c r="D188" i="7"/>
  <c r="C189" i="7"/>
  <c r="E188" i="7" l="1"/>
  <c r="G188" i="7"/>
  <c r="F188" i="7"/>
  <c r="C190" i="7"/>
  <c r="D189" i="7"/>
  <c r="E189" i="7" l="1"/>
  <c r="G189" i="7"/>
  <c r="F189" i="7"/>
  <c r="D190" i="7"/>
  <c r="C191" i="7"/>
  <c r="E190" i="7" l="1"/>
  <c r="G190" i="7"/>
  <c r="F190" i="7"/>
  <c r="D191" i="7"/>
  <c r="C192" i="7"/>
  <c r="E191" i="7" l="1"/>
  <c r="P13" i="7" s="1"/>
  <c r="G191" i="7"/>
  <c r="P15" i="7" s="1"/>
  <c r="F191" i="7"/>
  <c r="P14" i="7" s="1"/>
  <c r="D192" i="7"/>
  <c r="C193" i="7"/>
  <c r="BK27" i="5" l="1"/>
  <c r="I27" i="5"/>
  <c r="CC27" i="5"/>
  <c r="AA27" i="5"/>
  <c r="CU27" i="5"/>
  <c r="AS27" i="5"/>
  <c r="CU115" i="5"/>
  <c r="AS115" i="5"/>
  <c r="BK115" i="5"/>
  <c r="I115" i="5"/>
  <c r="AA115" i="5"/>
  <c r="CC115" i="5"/>
  <c r="CC71" i="5"/>
  <c r="AA71" i="5"/>
  <c r="I71" i="5"/>
  <c r="CU71" i="5"/>
  <c r="AS71" i="5"/>
  <c r="BK71" i="5"/>
  <c r="P20" i="7"/>
  <c r="P18" i="7"/>
  <c r="P19" i="7"/>
  <c r="E192" i="7"/>
  <c r="G192" i="7"/>
  <c r="F192" i="7"/>
  <c r="D193" i="7"/>
  <c r="C194" i="7"/>
  <c r="AS28" i="5" l="1"/>
  <c r="BK28" i="5"/>
  <c r="BK30" i="5" s="1"/>
  <c r="BK33" i="5" s="1"/>
  <c r="BK36" i="5" s="1"/>
  <c r="BK38" i="5" s="1"/>
  <c r="I28" i="5"/>
  <c r="CC28" i="5"/>
  <c r="CC30" i="5" s="1"/>
  <c r="CC33" i="5" s="1"/>
  <c r="CC36" i="5" s="1"/>
  <c r="CC38" i="5" s="1"/>
  <c r="AA28" i="5"/>
  <c r="AA30" i="5" s="1"/>
  <c r="AA33" i="5" s="1"/>
  <c r="AA36" i="5" s="1"/>
  <c r="AA38" i="5" s="1"/>
  <c r="CU28" i="5"/>
  <c r="CU30" i="5" s="1"/>
  <c r="CU33" i="5" s="1"/>
  <c r="CU36" i="5" s="1"/>
  <c r="CU38" i="5" s="1"/>
  <c r="AS30" i="5"/>
  <c r="AS33" i="5" s="1"/>
  <c r="AS36" i="5" s="1"/>
  <c r="AS38" i="5" s="1"/>
  <c r="CU116" i="5"/>
  <c r="CU118" i="5" s="1"/>
  <c r="CU121" i="5" s="1"/>
  <c r="CU124" i="5" s="1"/>
  <c r="CU126" i="5" s="1"/>
  <c r="AA116" i="5"/>
  <c r="AA118" i="5" s="1"/>
  <c r="AA121" i="5" s="1"/>
  <c r="AA124" i="5" s="1"/>
  <c r="AA126" i="5" s="1"/>
  <c r="AS116" i="5"/>
  <c r="AS118" i="5" s="1"/>
  <c r="AS121" i="5" s="1"/>
  <c r="AS124" i="5" s="1"/>
  <c r="AS126" i="5" s="1"/>
  <c r="BK116" i="5"/>
  <c r="BK118" i="5" s="1"/>
  <c r="BK121" i="5" s="1"/>
  <c r="BK124" i="5" s="1"/>
  <c r="BK126" i="5" s="1"/>
  <c r="I116" i="5"/>
  <c r="I118" i="5" s="1"/>
  <c r="I121" i="5" s="1"/>
  <c r="I124" i="5" s="1"/>
  <c r="I126" i="5" s="1"/>
  <c r="CC116" i="5"/>
  <c r="I72" i="5"/>
  <c r="I74" i="5" s="1"/>
  <c r="I77" i="5" s="1"/>
  <c r="CC72" i="5"/>
  <c r="CC74" i="5" s="1"/>
  <c r="AA72" i="5"/>
  <c r="AA74" i="5" s="1"/>
  <c r="AA77" i="5" s="1"/>
  <c r="AA80" i="5" s="1"/>
  <c r="AA82" i="5" s="1"/>
  <c r="CU72" i="5"/>
  <c r="CU74" i="5" s="1"/>
  <c r="CU77" i="5" s="1"/>
  <c r="CU80" i="5" s="1"/>
  <c r="CU82" i="5" s="1"/>
  <c r="BK72" i="5"/>
  <c r="BK74" i="5" s="1"/>
  <c r="BK77" i="5" s="1"/>
  <c r="BK80" i="5" s="1"/>
  <c r="BK82" i="5" s="1"/>
  <c r="AS72" i="5"/>
  <c r="AS74" i="5" s="1"/>
  <c r="AS77" i="5" s="1"/>
  <c r="AS80" i="5" s="1"/>
  <c r="AS82" i="5" s="1"/>
  <c r="I30" i="5"/>
  <c r="I33" i="5" s="1"/>
  <c r="I36" i="5" s="1"/>
  <c r="I38" i="5" s="1"/>
  <c r="E193" i="7"/>
  <c r="G193" i="7"/>
  <c r="F193" i="7"/>
  <c r="D194" i="7"/>
  <c r="C195" i="7"/>
  <c r="CC77" i="5" l="1"/>
  <c r="CC80" i="5" s="1"/>
  <c r="CC82" i="5" s="1"/>
  <c r="CC118" i="5"/>
  <c r="CC121" i="5" s="1"/>
  <c r="CC124" i="5" s="1"/>
  <c r="CC126" i="5" s="1"/>
  <c r="I80" i="5"/>
  <c r="I82" i="5" s="1"/>
  <c r="E194" i="7"/>
  <c r="G194" i="7"/>
  <c r="F194" i="7"/>
  <c r="D195" i="7"/>
  <c r="C196" i="7"/>
  <c r="E195" i="7" l="1"/>
  <c r="G195" i="7"/>
  <c r="F195" i="7"/>
  <c r="D196" i="7"/>
  <c r="C197" i="7"/>
  <c r="E196" i="7" l="1"/>
  <c r="G196" i="7"/>
  <c r="F196" i="7"/>
  <c r="D197" i="7"/>
  <c r="C198" i="7"/>
  <c r="E197" i="7" l="1"/>
  <c r="G197" i="7"/>
  <c r="F197" i="7"/>
  <c r="D198" i="7"/>
  <c r="C199" i="7"/>
  <c r="E198" i="7" l="1"/>
  <c r="G198" i="7"/>
  <c r="F198" i="7"/>
  <c r="D199" i="7"/>
  <c r="C200" i="7"/>
  <c r="E199" i="7" l="1"/>
  <c r="G199" i="7"/>
  <c r="F199" i="7"/>
  <c r="C201" i="7"/>
  <c r="D200" i="7"/>
  <c r="E200" i="7" l="1"/>
  <c r="G200" i="7"/>
  <c r="F200" i="7"/>
  <c r="D201" i="7"/>
  <c r="C202" i="7"/>
  <c r="E201" i="7" l="1"/>
  <c r="G201" i="7"/>
  <c r="F201" i="7"/>
  <c r="D202" i="7"/>
  <c r="C203" i="7"/>
  <c r="E202" i="7" l="1"/>
  <c r="G202" i="7"/>
  <c r="F202" i="7"/>
  <c r="D203" i="7"/>
  <c r="C204" i="7"/>
  <c r="E203" i="7" l="1"/>
  <c r="G203" i="7"/>
  <c r="F203" i="7"/>
  <c r="D204" i="7"/>
  <c r="C205" i="7"/>
  <c r="E204" i="7" l="1"/>
  <c r="G204" i="7"/>
  <c r="F204" i="7"/>
  <c r="D205" i="7"/>
  <c r="C206" i="7"/>
  <c r="E205" i="7" l="1"/>
  <c r="G205" i="7"/>
  <c r="F205" i="7"/>
  <c r="C207" i="7"/>
  <c r="D206" i="7"/>
  <c r="E206" i="7" l="1"/>
  <c r="G206" i="7"/>
  <c r="F206" i="7"/>
  <c r="D207" i="7"/>
  <c r="C208" i="7"/>
  <c r="E207" i="7" l="1"/>
  <c r="G207" i="7"/>
  <c r="F207" i="7"/>
  <c r="D208" i="7"/>
  <c r="C209" i="7"/>
  <c r="E208" i="7" l="1"/>
  <c r="G208" i="7"/>
  <c r="F208" i="7"/>
  <c r="C210" i="7"/>
  <c r="D209" i="7"/>
  <c r="E209" i="7" l="1"/>
  <c r="G209" i="7"/>
  <c r="F209" i="7"/>
  <c r="C211" i="7"/>
  <c r="D210" i="7"/>
  <c r="E210" i="7" l="1"/>
  <c r="G210" i="7"/>
  <c r="F210" i="7"/>
  <c r="C212" i="7"/>
  <c r="D211" i="7"/>
  <c r="E211" i="7" l="1"/>
  <c r="G211" i="7"/>
  <c r="F211" i="7"/>
  <c r="D212" i="7"/>
  <c r="C213" i="7"/>
  <c r="E212" i="7" l="1"/>
  <c r="G212" i="7"/>
  <c r="F212" i="7"/>
  <c r="C214" i="7"/>
  <c r="D213" i="7"/>
  <c r="E213" i="7" l="1"/>
  <c r="G213" i="7"/>
  <c r="F213" i="7"/>
  <c r="C215" i="7"/>
  <c r="D214" i="7"/>
  <c r="E214" i="7" l="1"/>
  <c r="G214" i="7"/>
  <c r="F214" i="7"/>
  <c r="C216" i="7"/>
  <c r="D215" i="7"/>
  <c r="E215" i="7" l="1"/>
  <c r="G215" i="7"/>
  <c r="F215" i="7"/>
  <c r="C217" i="7"/>
  <c r="D216" i="7"/>
  <c r="E216" i="7" l="1"/>
  <c r="G216" i="7"/>
  <c r="F216" i="7"/>
  <c r="C218" i="7"/>
  <c r="D217" i="7"/>
  <c r="E217" i="7" l="1"/>
  <c r="G217" i="7"/>
  <c r="F217" i="7"/>
  <c r="D218" i="7"/>
  <c r="C219" i="7"/>
  <c r="E218" i="7" l="1"/>
  <c r="G218" i="7"/>
  <c r="F218" i="7"/>
  <c r="D219" i="7"/>
  <c r="C220" i="7"/>
  <c r="E219" i="7" l="1"/>
  <c r="G219" i="7"/>
  <c r="F219" i="7"/>
  <c r="C221" i="7"/>
  <c r="D220" i="7"/>
  <c r="E220" i="7" l="1"/>
  <c r="G220" i="7"/>
  <c r="F220" i="7"/>
  <c r="C222" i="7"/>
  <c r="D221" i="7"/>
  <c r="E221" i="7" l="1"/>
  <c r="G221" i="7"/>
  <c r="F221" i="7"/>
  <c r="D222" i="7"/>
  <c r="C223" i="7"/>
  <c r="E222" i="7" l="1"/>
  <c r="Q13" i="7" s="1"/>
  <c r="G222" i="7"/>
  <c r="Q15" i="7" s="1"/>
  <c r="F222" i="7"/>
  <c r="Q14" i="7" s="1"/>
  <c r="D223" i="7"/>
  <c r="C224" i="7"/>
  <c r="BL27" i="5" l="1"/>
  <c r="J27" i="5"/>
  <c r="CD27" i="5"/>
  <c r="AB27" i="5"/>
  <c r="CV27" i="5"/>
  <c r="AT27" i="5"/>
  <c r="CV115" i="5"/>
  <c r="AT115" i="5"/>
  <c r="BL115" i="5"/>
  <c r="J115" i="5"/>
  <c r="CD115" i="5"/>
  <c r="AB115" i="5"/>
  <c r="AB71" i="5"/>
  <c r="CV71" i="5"/>
  <c r="J71" i="5"/>
  <c r="CD71" i="5"/>
  <c r="AT71" i="5"/>
  <c r="BL71" i="5"/>
  <c r="Q20" i="7"/>
  <c r="Q18" i="7"/>
  <c r="Q19" i="7"/>
  <c r="E223" i="7"/>
  <c r="G223" i="7"/>
  <c r="F223" i="7"/>
  <c r="C225" i="7"/>
  <c r="D224" i="7"/>
  <c r="BL28" i="5" l="1"/>
  <c r="BL30" i="5" s="1"/>
  <c r="BL33" i="5" s="1"/>
  <c r="BL36" i="5" s="1"/>
  <c r="CD28" i="5"/>
  <c r="J28" i="5"/>
  <c r="AB28" i="5"/>
  <c r="CV28" i="5"/>
  <c r="AT28" i="5"/>
  <c r="AT30" i="5" s="1"/>
  <c r="AT33" i="5" s="1"/>
  <c r="AT36" i="5" s="1"/>
  <c r="AT38" i="5" s="1"/>
  <c r="CV30" i="5"/>
  <c r="CV33" i="5" s="1"/>
  <c r="CV36" i="5" s="1"/>
  <c r="AB116" i="5"/>
  <c r="AB118" i="5" s="1"/>
  <c r="AB121" i="5" s="1"/>
  <c r="AB124" i="5" s="1"/>
  <c r="AB126" i="5" s="1"/>
  <c r="CV116" i="5"/>
  <c r="CV118" i="5" s="1"/>
  <c r="CV121" i="5" s="1"/>
  <c r="CV124" i="5" s="1"/>
  <c r="AT116" i="5"/>
  <c r="AT118" i="5" s="1"/>
  <c r="AT121" i="5" s="1"/>
  <c r="AT124" i="5" s="1"/>
  <c r="AT126" i="5" s="1"/>
  <c r="BL116" i="5"/>
  <c r="BL118" i="5" s="1"/>
  <c r="BL121" i="5" s="1"/>
  <c r="BL124" i="5" s="1"/>
  <c r="J116" i="5"/>
  <c r="J118" i="5" s="1"/>
  <c r="J121" i="5" s="1"/>
  <c r="J124" i="5" s="1"/>
  <c r="CD116" i="5"/>
  <c r="CD72" i="5"/>
  <c r="CD74" i="5" s="1"/>
  <c r="AB72" i="5"/>
  <c r="AB74" i="5" s="1"/>
  <c r="AB77" i="5" s="1"/>
  <c r="AB80" i="5" s="1"/>
  <c r="AB82" i="5" s="1"/>
  <c r="J72" i="5"/>
  <c r="J74" i="5" s="1"/>
  <c r="J77" i="5" s="1"/>
  <c r="AT72" i="5"/>
  <c r="AT74" i="5" s="1"/>
  <c r="AT77" i="5" s="1"/>
  <c r="AT80" i="5" s="1"/>
  <c r="AT82" i="5" s="1"/>
  <c r="BL72" i="5"/>
  <c r="CV72" i="5"/>
  <c r="CV74" i="5" s="1"/>
  <c r="CV77" i="5" s="1"/>
  <c r="CV80" i="5" s="1"/>
  <c r="BL74" i="5"/>
  <c r="BL77" i="5" s="1"/>
  <c r="BL80" i="5" s="1"/>
  <c r="BL89" i="5" s="1"/>
  <c r="BS89" i="5" s="1"/>
  <c r="J30" i="5"/>
  <c r="J33" i="5" s="1"/>
  <c r="J36" i="5" s="1"/>
  <c r="J38" i="5" s="1"/>
  <c r="Q38" i="5" s="1"/>
  <c r="F41" i="4" s="1"/>
  <c r="AB30" i="5"/>
  <c r="AB33" i="5" s="1"/>
  <c r="AB36" i="5" s="1"/>
  <c r="AB38" i="5" s="1"/>
  <c r="E224" i="7"/>
  <c r="G224" i="7"/>
  <c r="F224" i="7"/>
  <c r="D225" i="7"/>
  <c r="C226" i="7"/>
  <c r="CV126" i="5" l="1"/>
  <c r="DC126" i="5" s="1"/>
  <c r="CV132" i="5"/>
  <c r="DC132" i="5" s="1"/>
  <c r="CV38" i="5"/>
  <c r="DC38" i="5" s="1"/>
  <c r="CV44" i="5"/>
  <c r="DC44" i="5" s="1"/>
  <c r="CV82" i="5"/>
  <c r="DC82" i="5" s="1"/>
  <c r="CV88" i="5"/>
  <c r="DC88" i="5" s="1"/>
  <c r="BL126" i="5"/>
  <c r="BS126" i="5" s="1"/>
  <c r="BL133" i="5"/>
  <c r="BS133" i="5" s="1"/>
  <c r="BL38" i="5"/>
  <c r="BS38" i="5" s="1"/>
  <c r="BL45" i="5"/>
  <c r="BS45" i="5" s="1"/>
  <c r="BL82" i="5"/>
  <c r="BS82" i="5" s="1"/>
  <c r="J126" i="5"/>
  <c r="Q126" i="5" s="1"/>
  <c r="H41" i="4" s="1"/>
  <c r="CD30" i="5"/>
  <c r="CD33" i="5" s="1"/>
  <c r="CD36" i="5" s="1"/>
  <c r="CD38" i="5" s="1"/>
  <c r="CD77" i="5"/>
  <c r="CD80" i="5" s="1"/>
  <c r="CD82" i="5" s="1"/>
  <c r="CD118" i="5"/>
  <c r="CD121" i="5" s="1"/>
  <c r="CD124" i="5" s="1"/>
  <c r="CD126" i="5" s="1"/>
  <c r="F50" i="4"/>
  <c r="B246" i="16" s="1"/>
  <c r="J80" i="5"/>
  <c r="J82" i="5" s="1"/>
  <c r="E225" i="7"/>
  <c r="G225" i="7"/>
  <c r="F225" i="7"/>
  <c r="D226" i="7"/>
  <c r="C227" i="7"/>
  <c r="AU41" i="4" l="1"/>
  <c r="C369" i="16" s="1"/>
  <c r="AT41" i="4"/>
  <c r="B369" i="16" s="1"/>
  <c r="AV41" i="4"/>
  <c r="D369" i="16" s="1"/>
  <c r="AJ41" i="4"/>
  <c r="B331" i="16" s="1"/>
  <c r="AK41" i="4"/>
  <c r="C331" i="16" s="1"/>
  <c r="AL41" i="4"/>
  <c r="D331" i="16" s="1"/>
  <c r="D241" i="16"/>
  <c r="H50" i="4"/>
  <c r="D246" i="16" s="1"/>
  <c r="B241" i="16"/>
  <c r="Q82" i="5"/>
  <c r="G41" i="4" s="1"/>
  <c r="E226" i="7"/>
  <c r="G226" i="7"/>
  <c r="F226" i="7"/>
  <c r="D227" i="7"/>
  <c r="C228" i="7"/>
  <c r="AU50" i="4" l="1"/>
  <c r="C374" i="16" s="1"/>
  <c r="AT50" i="4"/>
  <c r="B374" i="16" s="1"/>
  <c r="AV50" i="4"/>
  <c r="D374" i="16" s="1"/>
  <c r="AK50" i="4"/>
  <c r="C337" i="16" s="1"/>
  <c r="AL50" i="4"/>
  <c r="D337" i="16" s="1"/>
  <c r="AJ50" i="4"/>
  <c r="B337" i="16" s="1"/>
  <c r="AW41" i="4"/>
  <c r="AM41" i="4"/>
  <c r="G50" i="4"/>
  <c r="E227" i="7"/>
  <c r="G227" i="7"/>
  <c r="F227" i="7"/>
  <c r="C229" i="7"/>
  <c r="D228" i="7"/>
  <c r="AW50" i="4" l="1"/>
  <c r="AM50" i="4"/>
  <c r="I41" i="4"/>
  <c r="C241" i="16"/>
  <c r="I50" i="4"/>
  <c r="C246" i="16"/>
  <c r="E228" i="7"/>
  <c r="G228" i="7"/>
  <c r="F228" i="7"/>
  <c r="D229" i="7"/>
  <c r="C230" i="7"/>
  <c r="E229" i="7" l="1"/>
  <c r="G229" i="7"/>
  <c r="F229" i="7"/>
  <c r="C231" i="7"/>
  <c r="D230" i="7"/>
  <c r="E230" i="7" l="1"/>
  <c r="G230" i="7"/>
  <c r="F230" i="7"/>
  <c r="D231" i="7"/>
  <c r="C232" i="7"/>
  <c r="E231" i="7" l="1"/>
  <c r="G231" i="7"/>
  <c r="F231" i="7"/>
  <c r="D232" i="7"/>
  <c r="C233" i="7"/>
  <c r="E232" i="7" l="1"/>
  <c r="G232" i="7"/>
  <c r="F232" i="7"/>
  <c r="D233" i="7"/>
  <c r="C234" i="7"/>
  <c r="E233" i="7" l="1"/>
  <c r="G233" i="7"/>
  <c r="F233" i="7"/>
  <c r="C235" i="7"/>
  <c r="D234" i="7"/>
  <c r="E234" i="7" l="1"/>
  <c r="G234" i="7"/>
  <c r="F234" i="7"/>
  <c r="D235" i="7"/>
  <c r="C236" i="7"/>
  <c r="E235" i="7" l="1"/>
  <c r="G235" i="7"/>
  <c r="F235" i="7"/>
  <c r="D236" i="7"/>
  <c r="C237" i="7"/>
  <c r="E236" i="7" l="1"/>
  <c r="G236" i="7"/>
  <c r="F236" i="7"/>
  <c r="C238" i="7"/>
  <c r="D237" i="7"/>
  <c r="E237" i="7" l="1"/>
  <c r="G237" i="7"/>
  <c r="F237" i="7"/>
  <c r="C239" i="7"/>
  <c r="D238" i="7"/>
  <c r="E238" i="7" l="1"/>
  <c r="G238" i="7"/>
  <c r="F238" i="7"/>
  <c r="C240" i="7"/>
  <c r="D239" i="7"/>
  <c r="E239" i="7" l="1"/>
  <c r="G239" i="7"/>
  <c r="F239" i="7"/>
  <c r="C241" i="7"/>
  <c r="D240" i="7"/>
  <c r="E240" i="7" l="1"/>
  <c r="G240" i="7"/>
  <c r="F240" i="7"/>
  <c r="D241" i="7"/>
  <c r="C242" i="7"/>
  <c r="E241" i="7" l="1"/>
  <c r="G241" i="7"/>
  <c r="F241" i="7"/>
  <c r="D242" i="7"/>
  <c r="C243" i="7"/>
  <c r="E242" i="7" l="1"/>
  <c r="G242" i="7"/>
  <c r="F242" i="7"/>
  <c r="C244" i="7"/>
  <c r="D243" i="7"/>
  <c r="E243" i="7" l="1"/>
  <c r="G243" i="7"/>
  <c r="F243" i="7"/>
  <c r="D244" i="7"/>
  <c r="C245" i="7"/>
  <c r="E244" i="7" l="1"/>
  <c r="G244" i="7"/>
  <c r="F244" i="7"/>
  <c r="D245" i="7"/>
  <c r="C246" i="7"/>
  <c r="E245" i="7" l="1"/>
  <c r="G245" i="7"/>
  <c r="F245" i="7"/>
  <c r="D246" i="7"/>
  <c r="C247" i="7"/>
  <c r="E246" i="7" l="1"/>
  <c r="G246" i="7"/>
  <c r="F246" i="7"/>
  <c r="C248" i="7"/>
  <c r="D247" i="7"/>
  <c r="E247" i="7" l="1"/>
  <c r="G247" i="7"/>
  <c r="F247" i="7"/>
  <c r="D248" i="7"/>
  <c r="C249" i="7"/>
  <c r="E248" i="7" l="1"/>
  <c r="G248" i="7"/>
  <c r="F248" i="7"/>
  <c r="D249" i="7"/>
  <c r="C250" i="7"/>
  <c r="E249" i="7" l="1"/>
  <c r="G249" i="7"/>
  <c r="F249" i="7"/>
  <c r="C251" i="7"/>
  <c r="D250" i="7"/>
  <c r="E250" i="7" l="1"/>
  <c r="G250" i="7"/>
  <c r="F250" i="7"/>
  <c r="C252" i="7"/>
  <c r="D251" i="7"/>
  <c r="E251" i="7" l="1"/>
  <c r="G251" i="7"/>
  <c r="F251" i="7"/>
  <c r="C253" i="7"/>
  <c r="D252" i="7"/>
  <c r="E252" i="7" l="1"/>
  <c r="G252" i="7"/>
  <c r="F252" i="7"/>
  <c r="D253" i="7"/>
  <c r="C254" i="7"/>
  <c r="E253" i="7" l="1"/>
  <c r="R13" i="7" s="1"/>
  <c r="G253" i="7"/>
  <c r="R15" i="7" s="1"/>
  <c r="F253" i="7"/>
  <c r="R14" i="7" s="1"/>
  <c r="D254" i="7"/>
  <c r="C255" i="7"/>
  <c r="BM27" i="5" l="1"/>
  <c r="K27" i="5"/>
  <c r="CE27" i="5"/>
  <c r="AC27" i="5"/>
  <c r="CW27" i="5"/>
  <c r="AU27" i="5"/>
  <c r="AU115" i="5"/>
  <c r="BM115" i="5"/>
  <c r="K115" i="5"/>
  <c r="CE115" i="5"/>
  <c r="CW115" i="5"/>
  <c r="AC115" i="5"/>
  <c r="AC71" i="5"/>
  <c r="CW71" i="5"/>
  <c r="CE71" i="5"/>
  <c r="AU71" i="5"/>
  <c r="BM71" i="5"/>
  <c r="K71" i="5"/>
  <c r="R20" i="7"/>
  <c r="R18" i="7"/>
  <c r="R19" i="7"/>
  <c r="E254" i="7"/>
  <c r="G254" i="7"/>
  <c r="F254" i="7"/>
  <c r="D255" i="7"/>
  <c r="C256" i="7"/>
  <c r="BM28" i="5" l="1"/>
  <c r="CE28" i="5"/>
  <c r="CE30" i="5" s="1"/>
  <c r="CE33" i="5" s="1"/>
  <c r="CE36" i="5" s="1"/>
  <c r="CE40" i="5" s="1"/>
  <c r="CK40" i="5" s="1"/>
  <c r="AC28" i="5"/>
  <c r="K28" i="5"/>
  <c r="K30" i="5" s="1"/>
  <c r="K33" i="5" s="1"/>
  <c r="K36" i="5" s="1"/>
  <c r="K39" i="5" s="1"/>
  <c r="CW28" i="5"/>
  <c r="CW30" i="5" s="1"/>
  <c r="CW33" i="5" s="1"/>
  <c r="CW36" i="5" s="1"/>
  <c r="CW39" i="5" s="1"/>
  <c r="AU28" i="5"/>
  <c r="AU30" i="5" s="1"/>
  <c r="AU33" i="5" s="1"/>
  <c r="AU36" i="5" s="1"/>
  <c r="BM30" i="5"/>
  <c r="BM33" i="5" s="1"/>
  <c r="BM36" i="5" s="1"/>
  <c r="BM40" i="5" s="1"/>
  <c r="AU116" i="5"/>
  <c r="AU118" i="5" s="1"/>
  <c r="AU121" i="5" s="1"/>
  <c r="AU124" i="5" s="1"/>
  <c r="AU126" i="5" s="1"/>
  <c r="CW116" i="5"/>
  <c r="CW118" i="5" s="1"/>
  <c r="CW121" i="5" s="1"/>
  <c r="CW124" i="5" s="1"/>
  <c r="CW127" i="5" s="1"/>
  <c r="BM116" i="5"/>
  <c r="BM118" i="5" s="1"/>
  <c r="BM121" i="5" s="1"/>
  <c r="BM124" i="5" s="1"/>
  <c r="BM128" i="5" s="1"/>
  <c r="K116" i="5"/>
  <c r="K118" i="5" s="1"/>
  <c r="K121" i="5" s="1"/>
  <c r="K124" i="5" s="1"/>
  <c r="K127" i="5" s="1"/>
  <c r="CE116" i="5"/>
  <c r="AC116" i="5"/>
  <c r="AC118" i="5" s="1"/>
  <c r="AC121" i="5" s="1"/>
  <c r="AC124" i="5" s="1"/>
  <c r="AC126" i="5" s="1"/>
  <c r="CE72" i="5"/>
  <c r="CE74" i="5" s="1"/>
  <c r="CE77" i="5" s="1"/>
  <c r="CE80" i="5" s="1"/>
  <c r="CE84" i="5" s="1"/>
  <c r="CK84" i="5" s="1"/>
  <c r="AC72" i="5"/>
  <c r="AC74" i="5" s="1"/>
  <c r="AC77" i="5" s="1"/>
  <c r="AC80" i="5" s="1"/>
  <c r="AC82" i="5" s="1"/>
  <c r="CW72" i="5"/>
  <c r="CW74" i="5" s="1"/>
  <c r="CW77" i="5" s="1"/>
  <c r="CW80" i="5" s="1"/>
  <c r="CW83" i="5" s="1"/>
  <c r="AU72" i="5"/>
  <c r="AU74" i="5" s="1"/>
  <c r="AU77" i="5" s="1"/>
  <c r="AU80" i="5" s="1"/>
  <c r="K72" i="5"/>
  <c r="K74" i="5" s="1"/>
  <c r="K77" i="5" s="1"/>
  <c r="BM72" i="5"/>
  <c r="BM74" i="5" s="1"/>
  <c r="BM77" i="5" s="1"/>
  <c r="BM80" i="5" s="1"/>
  <c r="BM84" i="5" s="1"/>
  <c r="AC30" i="5"/>
  <c r="AC33" i="5" s="1"/>
  <c r="AC36" i="5" s="1"/>
  <c r="AC38" i="5" s="1"/>
  <c r="E255" i="7"/>
  <c r="G255" i="7"/>
  <c r="F255" i="7"/>
  <c r="C257" i="7"/>
  <c r="D256" i="7"/>
  <c r="CE82" i="5" l="1"/>
  <c r="CK82" i="5" s="1"/>
  <c r="CE38" i="5"/>
  <c r="CK38" i="5" s="1"/>
  <c r="AU38" i="5"/>
  <c r="BA38" i="5" s="1"/>
  <c r="AE41" i="4" s="1"/>
  <c r="AI126" i="5"/>
  <c r="M41" i="4" s="1"/>
  <c r="AI38" i="5"/>
  <c r="K41" i="4" s="1"/>
  <c r="AI82" i="5"/>
  <c r="L41" i="4" s="1"/>
  <c r="CE118" i="5"/>
  <c r="CE121" i="5" s="1"/>
  <c r="CE124" i="5" s="1"/>
  <c r="CE128" i="5" s="1"/>
  <c r="CK128" i="5" s="1"/>
  <c r="BA126" i="5"/>
  <c r="AU82" i="5"/>
  <c r="BA82" i="5" s="1"/>
  <c r="K80" i="5"/>
  <c r="K83" i="5" s="1"/>
  <c r="E256" i="7"/>
  <c r="G256" i="7"/>
  <c r="F256" i="7"/>
  <c r="C258" i="7"/>
  <c r="D257" i="7"/>
  <c r="AF41" i="4" l="1"/>
  <c r="C319" i="16" s="1"/>
  <c r="AG41" i="4"/>
  <c r="D319" i="16" s="1"/>
  <c r="AO41" i="4"/>
  <c r="AO50" i="4" s="1"/>
  <c r="B351" i="16" s="1"/>
  <c r="AP41" i="4"/>
  <c r="C347" i="16" s="1"/>
  <c r="CE126" i="5"/>
  <c r="CK126" i="5" s="1"/>
  <c r="AQ41" i="4" s="1"/>
  <c r="L50" i="4"/>
  <c r="C270" i="16" s="1"/>
  <c r="B265" i="16"/>
  <c r="D265" i="16"/>
  <c r="M50" i="4"/>
  <c r="D270" i="16" s="1"/>
  <c r="B319" i="16"/>
  <c r="AE50" i="4"/>
  <c r="B323" i="16" s="1"/>
  <c r="E257" i="7"/>
  <c r="G257" i="7"/>
  <c r="F257" i="7"/>
  <c r="C259" i="7"/>
  <c r="D258" i="7"/>
  <c r="AF50" i="4" l="1"/>
  <c r="C323" i="16" s="1"/>
  <c r="AH41" i="4"/>
  <c r="AP50" i="4"/>
  <c r="C351" i="16" s="1"/>
  <c r="B347" i="16"/>
  <c r="AG50" i="4"/>
  <c r="D323" i="16" s="1"/>
  <c r="D347" i="16"/>
  <c r="AQ50" i="4"/>
  <c r="D351" i="16" s="1"/>
  <c r="AR41" i="4"/>
  <c r="C265" i="16"/>
  <c r="K50" i="4"/>
  <c r="B270" i="16" s="1"/>
  <c r="N41" i="4"/>
  <c r="E258" i="7"/>
  <c r="G258" i="7"/>
  <c r="F258" i="7"/>
  <c r="C260" i="7"/>
  <c r="D259" i="7"/>
  <c r="AH50" i="4" l="1"/>
  <c r="AR50" i="4"/>
  <c r="N50" i="4"/>
  <c r="E259" i="7"/>
  <c r="G259" i="7"/>
  <c r="F259" i="7"/>
  <c r="C261" i="7"/>
  <c r="D260" i="7"/>
  <c r="E260" i="7" l="1"/>
  <c r="G260" i="7"/>
  <c r="F260" i="7"/>
  <c r="C262" i="7"/>
  <c r="D261" i="7"/>
  <c r="E261" i="7" l="1"/>
  <c r="G261" i="7"/>
  <c r="F261" i="7"/>
  <c r="D262" i="7"/>
  <c r="C263" i="7"/>
  <c r="E262" i="7" l="1"/>
  <c r="G262" i="7"/>
  <c r="F262" i="7"/>
  <c r="C264" i="7"/>
  <c r="D263" i="7"/>
  <c r="E263" i="7" l="1"/>
  <c r="G263" i="7"/>
  <c r="F263" i="7"/>
  <c r="C265" i="7"/>
  <c r="D264" i="7"/>
  <c r="E264" i="7" l="1"/>
  <c r="G264" i="7"/>
  <c r="F264" i="7"/>
  <c r="D265" i="7"/>
  <c r="C266" i="7"/>
  <c r="E265" i="7" l="1"/>
  <c r="G265" i="7"/>
  <c r="F265" i="7"/>
  <c r="D266" i="7"/>
  <c r="C267" i="7"/>
  <c r="E266" i="7" l="1"/>
  <c r="G266" i="7"/>
  <c r="F266" i="7"/>
  <c r="D267" i="7"/>
  <c r="C268" i="7"/>
  <c r="E267" i="7" l="1"/>
  <c r="G267" i="7"/>
  <c r="F267" i="7"/>
  <c r="C269" i="7"/>
  <c r="D268" i="7"/>
  <c r="E268" i="7" l="1"/>
  <c r="G268" i="7"/>
  <c r="F268" i="7"/>
  <c r="C270" i="7"/>
  <c r="D269" i="7"/>
  <c r="E269" i="7" l="1"/>
  <c r="G269" i="7"/>
  <c r="F269" i="7"/>
  <c r="D270" i="7"/>
  <c r="C271" i="7"/>
  <c r="E270" i="7" l="1"/>
  <c r="G270" i="7"/>
  <c r="F270" i="7"/>
  <c r="D271" i="7"/>
  <c r="C272" i="7"/>
  <c r="E271" i="7" l="1"/>
  <c r="G271" i="7"/>
  <c r="F271" i="7"/>
  <c r="D272" i="7"/>
  <c r="C273" i="7"/>
  <c r="E272" i="7" l="1"/>
  <c r="G272" i="7"/>
  <c r="F272" i="7"/>
  <c r="D273" i="7"/>
  <c r="C274" i="7"/>
  <c r="E273" i="7" l="1"/>
  <c r="G273" i="7"/>
  <c r="F273" i="7"/>
  <c r="D274" i="7"/>
  <c r="C275" i="7"/>
  <c r="E274" i="7" l="1"/>
  <c r="G274" i="7"/>
  <c r="F274" i="7"/>
  <c r="D275" i="7"/>
  <c r="C276" i="7"/>
  <c r="E275" i="7" l="1"/>
  <c r="G275" i="7"/>
  <c r="F275" i="7"/>
  <c r="C277" i="7"/>
  <c r="D276" i="7"/>
  <c r="E276" i="7" l="1"/>
  <c r="G276" i="7"/>
  <c r="F276" i="7"/>
  <c r="C278" i="7"/>
  <c r="D277" i="7"/>
  <c r="E277" i="7" l="1"/>
  <c r="G277" i="7"/>
  <c r="F277" i="7"/>
  <c r="D278" i="7"/>
  <c r="C279" i="7"/>
  <c r="E278" i="7" l="1"/>
  <c r="G278" i="7"/>
  <c r="F278" i="7"/>
  <c r="D279" i="7"/>
  <c r="C280" i="7"/>
  <c r="E279" i="7" l="1"/>
  <c r="G279" i="7"/>
  <c r="F279" i="7"/>
  <c r="D280" i="7"/>
  <c r="C281" i="7"/>
  <c r="E280" i="7" l="1"/>
  <c r="G280" i="7"/>
  <c r="F280" i="7"/>
  <c r="D281" i="7"/>
  <c r="C282" i="7"/>
  <c r="E281" i="7" l="1"/>
  <c r="G281" i="7"/>
  <c r="F281" i="7"/>
  <c r="D282" i="7"/>
  <c r="C283" i="7"/>
  <c r="E282" i="7" l="1"/>
  <c r="G282" i="7"/>
  <c r="F282" i="7"/>
  <c r="D283" i="7"/>
  <c r="C284" i="7"/>
  <c r="E283" i="7" l="1"/>
  <c r="S13" i="7" s="1"/>
  <c r="G283" i="7"/>
  <c r="S15" i="7" s="1"/>
  <c r="F283" i="7"/>
  <c r="S14" i="7" s="1"/>
  <c r="D284" i="7"/>
  <c r="C285" i="7"/>
  <c r="L27" i="5" l="1"/>
  <c r="CF27" i="5"/>
  <c r="AD27" i="5"/>
  <c r="CX27" i="5"/>
  <c r="AV27" i="5"/>
  <c r="BN27" i="5"/>
  <c r="AV115" i="5"/>
  <c r="BN115" i="5"/>
  <c r="L115" i="5"/>
  <c r="CF115" i="5"/>
  <c r="AD115" i="5"/>
  <c r="CX115" i="5"/>
  <c r="CX71" i="5"/>
  <c r="AV71" i="5"/>
  <c r="BN71" i="5"/>
  <c r="CF71" i="5"/>
  <c r="AD71" i="5"/>
  <c r="L71" i="5"/>
  <c r="S20" i="7"/>
  <c r="S18" i="7"/>
  <c r="S19" i="7"/>
  <c r="E284" i="7"/>
  <c r="G284" i="7"/>
  <c r="F284" i="7"/>
  <c r="C286" i="7"/>
  <c r="D285" i="7"/>
  <c r="BN28" i="5" l="1"/>
  <c r="CF28" i="5"/>
  <c r="CF30" i="5" s="1"/>
  <c r="CF33" i="5" s="1"/>
  <c r="CF36" i="5" s="1"/>
  <c r="CF39" i="5" s="1"/>
  <c r="AD28" i="5"/>
  <c r="CX28" i="5"/>
  <c r="L28" i="5"/>
  <c r="AV28" i="5"/>
  <c r="AV30" i="5" s="1"/>
  <c r="AV33" i="5" s="1"/>
  <c r="AV36" i="5" s="1"/>
  <c r="AV39" i="5" s="1"/>
  <c r="BN30" i="5"/>
  <c r="BN33" i="5" s="1"/>
  <c r="BN36" i="5" s="1"/>
  <c r="BN40" i="5" s="1"/>
  <c r="CX30" i="5"/>
  <c r="CX33" i="5" s="1"/>
  <c r="CX36" i="5" s="1"/>
  <c r="CX39" i="5" s="1"/>
  <c r="CX116" i="5"/>
  <c r="CX118" i="5" s="1"/>
  <c r="CX121" i="5" s="1"/>
  <c r="CX124" i="5" s="1"/>
  <c r="CX127" i="5" s="1"/>
  <c r="AV116" i="5"/>
  <c r="AV118" i="5" s="1"/>
  <c r="AV121" i="5" s="1"/>
  <c r="AV124" i="5" s="1"/>
  <c r="AV127" i="5" s="1"/>
  <c r="BN116" i="5"/>
  <c r="BN118" i="5" s="1"/>
  <c r="BN121" i="5" s="1"/>
  <c r="BN124" i="5" s="1"/>
  <c r="BN128" i="5" s="1"/>
  <c r="L116" i="5"/>
  <c r="L118" i="5" s="1"/>
  <c r="L121" i="5" s="1"/>
  <c r="L124" i="5" s="1"/>
  <c r="L127" i="5" s="1"/>
  <c r="CF116" i="5"/>
  <c r="CF118" i="5" s="1"/>
  <c r="AD116" i="5"/>
  <c r="AD118" i="5" s="1"/>
  <c r="AD121" i="5" s="1"/>
  <c r="AD124" i="5" s="1"/>
  <c r="AD127" i="5" s="1"/>
  <c r="AD72" i="5"/>
  <c r="AD74" i="5" s="1"/>
  <c r="AD77" i="5" s="1"/>
  <c r="AD80" i="5" s="1"/>
  <c r="AD83" i="5" s="1"/>
  <c r="CX72" i="5"/>
  <c r="CX74" i="5" s="1"/>
  <c r="CX77" i="5" s="1"/>
  <c r="CX80" i="5" s="1"/>
  <c r="CX83" i="5" s="1"/>
  <c r="L72" i="5"/>
  <c r="L74" i="5" s="1"/>
  <c r="L77" i="5" s="1"/>
  <c r="CF72" i="5"/>
  <c r="CF74" i="5" s="1"/>
  <c r="CF77" i="5" s="1"/>
  <c r="CF80" i="5" s="1"/>
  <c r="CF83" i="5" s="1"/>
  <c r="AV72" i="5"/>
  <c r="AV74" i="5" s="1"/>
  <c r="AV77" i="5" s="1"/>
  <c r="AV80" i="5" s="1"/>
  <c r="AV83" i="5" s="1"/>
  <c r="BN72" i="5"/>
  <c r="BN74" i="5" s="1"/>
  <c r="BN77" i="5" s="1"/>
  <c r="BN80" i="5" s="1"/>
  <c r="BN84" i="5" s="1"/>
  <c r="L30" i="5"/>
  <c r="L33" i="5" s="1"/>
  <c r="L36" i="5" s="1"/>
  <c r="L39" i="5" s="1"/>
  <c r="AD30" i="5"/>
  <c r="AD33" i="5" s="1"/>
  <c r="AD36" i="5" s="1"/>
  <c r="AD39" i="5" s="1"/>
  <c r="E285" i="7"/>
  <c r="G285" i="7"/>
  <c r="F285" i="7"/>
  <c r="D286" i="7"/>
  <c r="C287" i="7"/>
  <c r="CF121" i="5" l="1"/>
  <c r="CF124" i="5" s="1"/>
  <c r="CF127" i="5" s="1"/>
  <c r="L80" i="5"/>
  <c r="L83" i="5" s="1"/>
  <c r="E286" i="7"/>
  <c r="G286" i="7"/>
  <c r="F286" i="7"/>
  <c r="D287" i="7"/>
  <c r="C288" i="7"/>
  <c r="E287" i="7" l="1"/>
  <c r="G287" i="7"/>
  <c r="F287" i="7"/>
  <c r="C289" i="7"/>
  <c r="D288" i="7"/>
  <c r="E288" i="7" l="1"/>
  <c r="G288" i="7"/>
  <c r="F288" i="7"/>
  <c r="C290" i="7"/>
  <c r="D289" i="7"/>
  <c r="E289" i="7" l="1"/>
  <c r="G289" i="7"/>
  <c r="F289" i="7"/>
  <c r="D290" i="7"/>
  <c r="C291" i="7"/>
  <c r="E290" i="7" l="1"/>
  <c r="G290" i="7"/>
  <c r="F290" i="7"/>
  <c r="C292" i="7"/>
  <c r="D291" i="7"/>
  <c r="E291" i="7" l="1"/>
  <c r="G291" i="7"/>
  <c r="F291" i="7"/>
  <c r="C293" i="7"/>
  <c r="D292" i="7"/>
  <c r="E292" i="7" l="1"/>
  <c r="G292" i="7"/>
  <c r="F292" i="7"/>
  <c r="D293" i="7"/>
  <c r="C294" i="7"/>
  <c r="E293" i="7" l="1"/>
  <c r="G293" i="7"/>
  <c r="F293" i="7"/>
  <c r="D294" i="7"/>
  <c r="C295" i="7"/>
  <c r="E294" i="7" l="1"/>
  <c r="G294" i="7"/>
  <c r="F294" i="7"/>
  <c r="D295" i="7"/>
  <c r="C296" i="7"/>
  <c r="E295" i="7" l="1"/>
  <c r="G295" i="7"/>
  <c r="F295" i="7"/>
  <c r="C297" i="7"/>
  <c r="D296" i="7"/>
  <c r="E296" i="7" l="1"/>
  <c r="G296" i="7"/>
  <c r="F296" i="7"/>
  <c r="D297" i="7"/>
  <c r="C298" i="7"/>
  <c r="E297" i="7" l="1"/>
  <c r="G297" i="7"/>
  <c r="F297" i="7"/>
  <c r="C299" i="7"/>
  <c r="D298" i="7"/>
  <c r="E298" i="7" l="1"/>
  <c r="G298" i="7"/>
  <c r="F298" i="7"/>
  <c r="D299" i="7"/>
  <c r="C300" i="7"/>
  <c r="E299" i="7" l="1"/>
  <c r="G299" i="7"/>
  <c r="F299" i="7"/>
  <c r="C301" i="7"/>
  <c r="D300" i="7"/>
  <c r="E300" i="7" l="1"/>
  <c r="G300" i="7"/>
  <c r="F300" i="7"/>
  <c r="C302" i="7"/>
  <c r="D301" i="7"/>
  <c r="E301" i="7" l="1"/>
  <c r="G301" i="7"/>
  <c r="F301" i="7"/>
  <c r="C303" i="7"/>
  <c r="D302" i="7"/>
  <c r="E302" i="7" l="1"/>
  <c r="G302" i="7"/>
  <c r="F302" i="7"/>
  <c r="C304" i="7"/>
  <c r="D303" i="7"/>
  <c r="E303" i="7" l="1"/>
  <c r="G303" i="7"/>
  <c r="F303" i="7"/>
  <c r="C305" i="7"/>
  <c r="D304" i="7"/>
  <c r="E304" i="7" l="1"/>
  <c r="G304" i="7"/>
  <c r="F304" i="7"/>
  <c r="D305" i="7"/>
  <c r="C306" i="7"/>
  <c r="E305" i="7" l="1"/>
  <c r="G305" i="7"/>
  <c r="F305" i="7"/>
  <c r="C307" i="7"/>
  <c r="D306" i="7"/>
  <c r="E306" i="7" l="1"/>
  <c r="G306" i="7"/>
  <c r="F306" i="7"/>
  <c r="D307" i="7"/>
  <c r="C308" i="7"/>
  <c r="E307" i="7" l="1"/>
  <c r="G307" i="7"/>
  <c r="F307" i="7"/>
  <c r="C309" i="7"/>
  <c r="D308" i="7"/>
  <c r="E308" i="7" l="1"/>
  <c r="G308" i="7"/>
  <c r="F308" i="7"/>
  <c r="D309" i="7"/>
  <c r="C310" i="7"/>
  <c r="E309" i="7" l="1"/>
  <c r="G309" i="7"/>
  <c r="F309" i="7"/>
  <c r="C311" i="7"/>
  <c r="D310" i="7"/>
  <c r="E310" i="7" l="1"/>
  <c r="G310" i="7"/>
  <c r="F310" i="7"/>
  <c r="D311" i="7"/>
  <c r="C312" i="7"/>
  <c r="E311" i="7" l="1"/>
  <c r="G311" i="7"/>
  <c r="F311" i="7"/>
  <c r="C313" i="7"/>
  <c r="D312" i="7"/>
  <c r="E312" i="7" l="1"/>
  <c r="G312" i="7"/>
  <c r="F312" i="7"/>
  <c r="D313" i="7"/>
  <c r="C314" i="7"/>
  <c r="E313" i="7" l="1"/>
  <c r="G313" i="7"/>
  <c r="F313" i="7"/>
  <c r="C315" i="7"/>
  <c r="D314" i="7"/>
  <c r="E314" i="7" l="1"/>
  <c r="T13" i="7" s="1"/>
  <c r="G314" i="7"/>
  <c r="T15" i="7" s="1"/>
  <c r="F314" i="7"/>
  <c r="T14" i="7" s="1"/>
  <c r="D315" i="7"/>
  <c r="C316" i="7"/>
  <c r="M27" i="5" l="1"/>
  <c r="CG27" i="5"/>
  <c r="AE27" i="5"/>
  <c r="CY27" i="5"/>
  <c r="AW27" i="5"/>
  <c r="BO27" i="5"/>
  <c r="BO115" i="5"/>
  <c r="M115" i="5"/>
  <c r="CG115" i="5"/>
  <c r="AE115" i="5"/>
  <c r="CY115" i="5"/>
  <c r="AW115" i="5"/>
  <c r="CY71" i="5"/>
  <c r="AW71" i="5"/>
  <c r="AE71" i="5"/>
  <c r="BO71" i="5"/>
  <c r="M71" i="5"/>
  <c r="CG71" i="5"/>
  <c r="T20" i="7"/>
  <c r="T18" i="7"/>
  <c r="T19" i="7"/>
  <c r="E315" i="7"/>
  <c r="G315" i="7"/>
  <c r="F315" i="7"/>
  <c r="C317" i="7"/>
  <c r="D316" i="7"/>
  <c r="BO28" i="5" l="1"/>
  <c r="BO30" i="5" s="1"/>
  <c r="BO33" i="5" s="1"/>
  <c r="BO36" i="5" s="1"/>
  <c r="CG28" i="5"/>
  <c r="CG30" i="5" s="1"/>
  <c r="CG33" i="5" s="1"/>
  <c r="CG36" i="5" s="1"/>
  <c r="CG39" i="5" s="1"/>
  <c r="AE28" i="5"/>
  <c r="AE30" i="5" s="1"/>
  <c r="AE33" i="5" s="1"/>
  <c r="AE36" i="5" s="1"/>
  <c r="AE39" i="5" s="1"/>
  <c r="CY28" i="5"/>
  <c r="CY30" i="5" s="1"/>
  <c r="CY33" i="5" s="1"/>
  <c r="CY36" i="5" s="1"/>
  <c r="AW28" i="5"/>
  <c r="AW30" i="5" s="1"/>
  <c r="AW33" i="5" s="1"/>
  <c r="AW36" i="5" s="1"/>
  <c r="AW39" i="5" s="1"/>
  <c r="M28" i="5"/>
  <c r="M30" i="5" s="1"/>
  <c r="M33" i="5" s="1"/>
  <c r="M36" i="5" s="1"/>
  <c r="M39" i="5" s="1"/>
  <c r="AW116" i="5"/>
  <c r="AW118" i="5" s="1"/>
  <c r="AW121" i="5" s="1"/>
  <c r="AW124" i="5" s="1"/>
  <c r="AW127" i="5" s="1"/>
  <c r="BO116" i="5"/>
  <c r="BO118" i="5" s="1"/>
  <c r="BO121" i="5" s="1"/>
  <c r="BO124" i="5" s="1"/>
  <c r="M116" i="5"/>
  <c r="M118" i="5" s="1"/>
  <c r="M121" i="5" s="1"/>
  <c r="M124" i="5" s="1"/>
  <c r="M127" i="5" s="1"/>
  <c r="CG116" i="5"/>
  <c r="CY116" i="5"/>
  <c r="CY118" i="5" s="1"/>
  <c r="CY121" i="5" s="1"/>
  <c r="CY124" i="5" s="1"/>
  <c r="CY127" i="5" s="1"/>
  <c r="DC127" i="5" s="1"/>
  <c r="AV43" i="4" s="1"/>
  <c r="AE116" i="5"/>
  <c r="AE118" i="5" s="1"/>
  <c r="AE121" i="5" s="1"/>
  <c r="AE124" i="5" s="1"/>
  <c r="AE127" i="5" s="1"/>
  <c r="AE72" i="5"/>
  <c r="AE74" i="5" s="1"/>
  <c r="AE77" i="5" s="1"/>
  <c r="AE80" i="5" s="1"/>
  <c r="AE83" i="5" s="1"/>
  <c r="CY72" i="5"/>
  <c r="CY74" i="5" s="1"/>
  <c r="CY77" i="5" s="1"/>
  <c r="CY80" i="5" s="1"/>
  <c r="AW72" i="5"/>
  <c r="AW74" i="5" s="1"/>
  <c r="AW77" i="5" s="1"/>
  <c r="AW80" i="5" s="1"/>
  <c r="AW83" i="5" s="1"/>
  <c r="CG72" i="5"/>
  <c r="CG74" i="5" s="1"/>
  <c r="CG77" i="5" s="1"/>
  <c r="CG80" i="5" s="1"/>
  <c r="CG83" i="5" s="1"/>
  <c r="BO72" i="5"/>
  <c r="BO74" i="5" s="1"/>
  <c r="BO77" i="5" s="1"/>
  <c r="BO80" i="5" s="1"/>
  <c r="M72" i="5"/>
  <c r="M74" i="5" s="1"/>
  <c r="M77" i="5" s="1"/>
  <c r="E316" i="7"/>
  <c r="G316" i="7"/>
  <c r="F316" i="7"/>
  <c r="C318" i="7"/>
  <c r="D317" i="7"/>
  <c r="CY39" i="5" l="1"/>
  <c r="DC39" i="5" s="1"/>
  <c r="CY41" i="5"/>
  <c r="DC41" i="5" s="1"/>
  <c r="CY83" i="5"/>
  <c r="DC83" i="5" s="1"/>
  <c r="CY85" i="5"/>
  <c r="DC85" i="5" s="1"/>
  <c r="BO40" i="5"/>
  <c r="BS40" i="5" s="1"/>
  <c r="BO42" i="5"/>
  <c r="BS42" i="5" s="1"/>
  <c r="BO128" i="5"/>
  <c r="BS128" i="5" s="1"/>
  <c r="BO130" i="5"/>
  <c r="BS130" i="5" s="1"/>
  <c r="BO84" i="5"/>
  <c r="BS84" i="5" s="1"/>
  <c r="BO86" i="5"/>
  <c r="BS86" i="5" s="1"/>
  <c r="CG118" i="5"/>
  <c r="CG121" i="5" s="1"/>
  <c r="CG124" i="5" s="1"/>
  <c r="CG127" i="5" s="1"/>
  <c r="D370" i="16"/>
  <c r="M80" i="5"/>
  <c r="M83" i="5" s="1"/>
  <c r="E317" i="7"/>
  <c r="G317" i="7"/>
  <c r="F317" i="7"/>
  <c r="C319" i="7"/>
  <c r="D318" i="7"/>
  <c r="AT43" i="4" l="1"/>
  <c r="B370" i="16" s="1"/>
  <c r="AL43" i="4"/>
  <c r="AL52" i="4" s="1"/>
  <c r="D339" i="16" s="1"/>
  <c r="AK43" i="4"/>
  <c r="C333" i="16" s="1"/>
  <c r="AJ43" i="4"/>
  <c r="B333" i="16" s="1"/>
  <c r="AU43" i="4"/>
  <c r="C370" i="16" s="1"/>
  <c r="AV52" i="4"/>
  <c r="AV46" i="4"/>
  <c r="E318" i="7"/>
  <c r="G318" i="7"/>
  <c r="F318" i="7"/>
  <c r="C320" i="7"/>
  <c r="D319" i="7"/>
  <c r="AK52" i="4" l="1"/>
  <c r="C339" i="16" s="1"/>
  <c r="AT46" i="4"/>
  <c r="AT8" i="4" s="1"/>
  <c r="B355" i="16" s="1"/>
  <c r="D333" i="16"/>
  <c r="AT52" i="4"/>
  <c r="AT55" i="4" s="1"/>
  <c r="AT10" i="4" s="1"/>
  <c r="AJ52" i="4"/>
  <c r="B339" i="16" s="1"/>
  <c r="AM43" i="4"/>
  <c r="AU46" i="4"/>
  <c r="C372" i="16" s="1"/>
  <c r="AU52" i="4"/>
  <c r="C375" i="16" s="1"/>
  <c r="AW43" i="4"/>
  <c r="AW46" i="4" s="1"/>
  <c r="AV8" i="4"/>
  <c r="D355" i="16" s="1"/>
  <c r="D372" i="16"/>
  <c r="AV55" i="4"/>
  <c r="D375" i="16"/>
  <c r="E319" i="7"/>
  <c r="G319" i="7"/>
  <c r="F319" i="7"/>
  <c r="D320" i="7"/>
  <c r="C321" i="7"/>
  <c r="B372" i="16" l="1"/>
  <c r="B377" i="16"/>
  <c r="B375" i="16"/>
  <c r="AM52" i="4"/>
  <c r="AU8" i="4"/>
  <c r="AW8" i="4" s="1"/>
  <c r="AU55" i="4"/>
  <c r="AU10" i="4" s="1"/>
  <c r="AW52" i="4"/>
  <c r="AW55" i="4" s="1"/>
  <c r="AW10" i="4" s="1"/>
  <c r="AW13" i="4" s="1"/>
  <c r="AV10" i="4"/>
  <c r="D377" i="16"/>
  <c r="AT13" i="4"/>
  <c r="B357" i="16" s="1"/>
  <c r="B356" i="16"/>
  <c r="E320" i="7"/>
  <c r="G320" i="7"/>
  <c r="F320" i="7"/>
  <c r="D321" i="7"/>
  <c r="C322" i="7"/>
  <c r="C355" i="16" l="1"/>
  <c r="C377" i="16"/>
  <c r="AV13" i="4"/>
  <c r="D357" i="16" s="1"/>
  <c r="D356" i="16"/>
  <c r="AU13" i="4"/>
  <c r="C357" i="16" s="1"/>
  <c r="C356" i="16"/>
  <c r="E321" i="7"/>
  <c r="G321" i="7"/>
  <c r="F321" i="7"/>
  <c r="C323" i="7"/>
  <c r="D322" i="7"/>
  <c r="E322" i="7" l="1"/>
  <c r="G322" i="7"/>
  <c r="F322" i="7"/>
  <c r="C324" i="7"/>
  <c r="D323" i="7"/>
  <c r="E323" i="7" l="1"/>
  <c r="G323" i="7"/>
  <c r="F323" i="7"/>
  <c r="C325" i="7"/>
  <c r="D324" i="7"/>
  <c r="E324" i="7" l="1"/>
  <c r="G324" i="7"/>
  <c r="F324" i="7"/>
  <c r="D325" i="7"/>
  <c r="C326" i="7"/>
  <c r="E325" i="7" l="1"/>
  <c r="G325" i="7"/>
  <c r="F325" i="7"/>
  <c r="C327" i="7"/>
  <c r="D326" i="7"/>
  <c r="E326" i="7" l="1"/>
  <c r="G326" i="7"/>
  <c r="F326" i="7"/>
  <c r="D327" i="7"/>
  <c r="C328" i="7"/>
  <c r="E327" i="7" l="1"/>
  <c r="G327" i="7"/>
  <c r="F327" i="7"/>
  <c r="C329" i="7"/>
  <c r="D328" i="7"/>
  <c r="E328" i="7" l="1"/>
  <c r="G328" i="7"/>
  <c r="F328" i="7"/>
  <c r="D329" i="7"/>
  <c r="C330" i="7"/>
  <c r="E329" i="7" l="1"/>
  <c r="G329" i="7"/>
  <c r="F329" i="7"/>
  <c r="C331" i="7"/>
  <c r="D330" i="7"/>
  <c r="E330" i="7" l="1"/>
  <c r="G330" i="7"/>
  <c r="F330" i="7"/>
  <c r="D331" i="7"/>
  <c r="C332" i="7"/>
  <c r="E331" i="7" l="1"/>
  <c r="G331" i="7"/>
  <c r="F331" i="7"/>
  <c r="D332" i="7"/>
  <c r="C333" i="7"/>
  <c r="E332" i="7" l="1"/>
  <c r="G332" i="7"/>
  <c r="F332" i="7"/>
  <c r="C334" i="7"/>
  <c r="D333" i="7"/>
  <c r="E333" i="7" l="1"/>
  <c r="G333" i="7"/>
  <c r="F333" i="7"/>
  <c r="C335" i="7"/>
  <c r="D334" i="7"/>
  <c r="E334" i="7" l="1"/>
  <c r="G334" i="7"/>
  <c r="F334" i="7"/>
  <c r="C336" i="7"/>
  <c r="D335" i="7"/>
  <c r="E335" i="7" l="1"/>
  <c r="G335" i="7"/>
  <c r="F335" i="7"/>
  <c r="D336" i="7"/>
  <c r="C337" i="7"/>
  <c r="E336" i="7" l="1"/>
  <c r="G336" i="7"/>
  <c r="F336" i="7"/>
  <c r="D337" i="7"/>
  <c r="C338" i="7"/>
  <c r="E337" i="7" l="1"/>
  <c r="G337" i="7"/>
  <c r="F337" i="7"/>
  <c r="C339" i="7"/>
  <c r="D338" i="7"/>
  <c r="E338" i="7" l="1"/>
  <c r="G338" i="7"/>
  <c r="F338" i="7"/>
  <c r="C340" i="7"/>
  <c r="D339" i="7"/>
  <c r="E339" i="7" l="1"/>
  <c r="G339" i="7"/>
  <c r="F339" i="7"/>
  <c r="C341" i="7"/>
  <c r="D340" i="7"/>
  <c r="E340" i="7" l="1"/>
  <c r="G340" i="7"/>
  <c r="F340" i="7"/>
  <c r="D341" i="7"/>
  <c r="C342" i="7"/>
  <c r="E341" i="7" l="1"/>
  <c r="G341" i="7"/>
  <c r="F341" i="7"/>
  <c r="C343" i="7"/>
  <c r="D342" i="7"/>
  <c r="E342" i="7" l="1"/>
  <c r="G342" i="7"/>
  <c r="F342" i="7"/>
  <c r="C344" i="7"/>
  <c r="D343" i="7"/>
  <c r="E343" i="7" l="1"/>
  <c r="G343" i="7"/>
  <c r="F343" i="7"/>
  <c r="C345" i="7"/>
  <c r="D344" i="7"/>
  <c r="E344" i="7" l="1"/>
  <c r="U13" i="7" s="1"/>
  <c r="G344" i="7"/>
  <c r="U15" i="7" s="1"/>
  <c r="F344" i="7"/>
  <c r="U14" i="7" s="1"/>
  <c r="C346" i="7"/>
  <c r="D345" i="7"/>
  <c r="N27" i="5" l="1"/>
  <c r="CH27" i="5"/>
  <c r="AF27" i="5"/>
  <c r="CZ27" i="5"/>
  <c r="AX27" i="5"/>
  <c r="BP27" i="5"/>
  <c r="BP115" i="5"/>
  <c r="N115" i="5"/>
  <c r="CH115" i="5"/>
  <c r="AF115" i="5"/>
  <c r="CZ115" i="5"/>
  <c r="AX115" i="5"/>
  <c r="AX71" i="5"/>
  <c r="N71" i="5"/>
  <c r="AF71" i="5"/>
  <c r="CZ71" i="5"/>
  <c r="BP71" i="5"/>
  <c r="CH71" i="5"/>
  <c r="U20" i="7"/>
  <c r="U18" i="7"/>
  <c r="U19" i="7"/>
  <c r="E345" i="7"/>
  <c r="G345" i="7"/>
  <c r="F345" i="7"/>
  <c r="C347" i="7"/>
  <c r="D346" i="7"/>
  <c r="CH28" i="5" l="1"/>
  <c r="CH30" i="5" s="1"/>
  <c r="CH33" i="5" s="1"/>
  <c r="CH36" i="5" s="1"/>
  <c r="CH39" i="5" s="1"/>
  <c r="AF28" i="5"/>
  <c r="CZ28" i="5"/>
  <c r="AX28" i="5"/>
  <c r="N28" i="5"/>
  <c r="BP28" i="5"/>
  <c r="BP30" i="5" s="1"/>
  <c r="BP33" i="5" s="1"/>
  <c r="BP36" i="5" s="1"/>
  <c r="BP39" i="5" s="1"/>
  <c r="AX30" i="5"/>
  <c r="AX33" i="5" s="1"/>
  <c r="AX36" i="5" s="1"/>
  <c r="AX39" i="5" s="1"/>
  <c r="CZ30" i="5"/>
  <c r="CZ33" i="5" s="1"/>
  <c r="CZ36" i="5" s="1"/>
  <c r="AX116" i="5"/>
  <c r="AX118" i="5" s="1"/>
  <c r="AX121" i="5" s="1"/>
  <c r="AX124" i="5" s="1"/>
  <c r="AX127" i="5" s="1"/>
  <c r="BP116" i="5"/>
  <c r="BP118" i="5" s="1"/>
  <c r="BP121" i="5" s="1"/>
  <c r="BP124" i="5" s="1"/>
  <c r="BP127" i="5" s="1"/>
  <c r="N116" i="5"/>
  <c r="N118" i="5" s="1"/>
  <c r="N121" i="5" s="1"/>
  <c r="N124" i="5" s="1"/>
  <c r="N127" i="5" s="1"/>
  <c r="CH116" i="5"/>
  <c r="AF116" i="5"/>
  <c r="AF118" i="5" s="1"/>
  <c r="AF121" i="5" s="1"/>
  <c r="AF124" i="5" s="1"/>
  <c r="AF127" i="5" s="1"/>
  <c r="CZ116" i="5"/>
  <c r="CZ118" i="5" s="1"/>
  <c r="CZ121" i="5" s="1"/>
  <c r="CZ124" i="5" s="1"/>
  <c r="CZ72" i="5"/>
  <c r="CZ74" i="5" s="1"/>
  <c r="CZ77" i="5" s="1"/>
  <c r="CZ80" i="5" s="1"/>
  <c r="AX72" i="5"/>
  <c r="AX74" i="5" s="1"/>
  <c r="AX77" i="5" s="1"/>
  <c r="AX80" i="5" s="1"/>
  <c r="AX83" i="5" s="1"/>
  <c r="CH72" i="5"/>
  <c r="BP72" i="5"/>
  <c r="AF72" i="5"/>
  <c r="AF74" i="5" s="1"/>
  <c r="AF77" i="5" s="1"/>
  <c r="AF80" i="5" s="1"/>
  <c r="AF83" i="5" s="1"/>
  <c r="N72" i="5"/>
  <c r="N74" i="5" s="1"/>
  <c r="N77" i="5" s="1"/>
  <c r="BP74" i="5"/>
  <c r="BP77" i="5" s="1"/>
  <c r="BP80" i="5" s="1"/>
  <c r="BP83" i="5" s="1"/>
  <c r="N30" i="5"/>
  <c r="N33" i="5" s="1"/>
  <c r="N36" i="5" s="1"/>
  <c r="N39" i="5" s="1"/>
  <c r="AF30" i="5"/>
  <c r="AF33" i="5" s="1"/>
  <c r="AF36" i="5" s="1"/>
  <c r="AF39" i="5" s="1"/>
  <c r="E346" i="7"/>
  <c r="G346" i="7"/>
  <c r="F346" i="7"/>
  <c r="C348" i="7"/>
  <c r="D347" i="7"/>
  <c r="AI127" i="5" l="1"/>
  <c r="M43" i="4" s="1"/>
  <c r="AI39" i="5"/>
  <c r="K43" i="4" s="1"/>
  <c r="AI83" i="5"/>
  <c r="L43" i="4" s="1"/>
  <c r="CH74" i="5"/>
  <c r="CH77" i="5" s="1"/>
  <c r="CH80" i="5" s="1"/>
  <c r="CH83" i="5" s="1"/>
  <c r="CH118" i="5"/>
  <c r="CH121" i="5" s="1"/>
  <c r="CH124" i="5" s="1"/>
  <c r="CH127" i="5" s="1"/>
  <c r="N80" i="5"/>
  <c r="N83" i="5" s="1"/>
  <c r="E347" i="7"/>
  <c r="G347" i="7"/>
  <c r="F347" i="7"/>
  <c r="C349" i="7"/>
  <c r="D348" i="7"/>
  <c r="L52" i="4" l="1"/>
  <c r="C271" i="16" s="1"/>
  <c r="B266" i="16"/>
  <c r="K52" i="4"/>
  <c r="B271" i="16" s="1"/>
  <c r="M52" i="4"/>
  <c r="D271" i="16" s="1"/>
  <c r="D266" i="16"/>
  <c r="E348" i="7"/>
  <c r="G348" i="7"/>
  <c r="F348" i="7"/>
  <c r="C350" i="7"/>
  <c r="D349" i="7"/>
  <c r="C266" i="16" l="1"/>
  <c r="N43" i="4"/>
  <c r="N52" i="4"/>
  <c r="E349" i="7"/>
  <c r="G349" i="7"/>
  <c r="F349" i="7"/>
  <c r="C351" i="7"/>
  <c r="D350" i="7"/>
  <c r="E350" i="7" l="1"/>
  <c r="G350" i="7"/>
  <c r="F350" i="7"/>
  <c r="C352" i="7"/>
  <c r="D351" i="7"/>
  <c r="E351" i="7" l="1"/>
  <c r="G351" i="7"/>
  <c r="F351" i="7"/>
  <c r="C353" i="7"/>
  <c r="D352" i="7"/>
  <c r="E352" i="7" l="1"/>
  <c r="G352" i="7"/>
  <c r="F352" i="7"/>
  <c r="D353" i="7"/>
  <c r="C354" i="7"/>
  <c r="E353" i="7" l="1"/>
  <c r="G353" i="7"/>
  <c r="F353" i="7"/>
  <c r="C355" i="7"/>
  <c r="D354" i="7"/>
  <c r="E354" i="7" l="1"/>
  <c r="G354" i="7"/>
  <c r="F354" i="7"/>
  <c r="C356" i="7"/>
  <c r="D355" i="7"/>
  <c r="E355" i="7" l="1"/>
  <c r="G355" i="7"/>
  <c r="F355" i="7"/>
  <c r="C357" i="7"/>
  <c r="D356" i="7"/>
  <c r="E356" i="7" l="1"/>
  <c r="G356" i="7"/>
  <c r="F356" i="7"/>
  <c r="D357" i="7"/>
  <c r="C358" i="7"/>
  <c r="E357" i="7" l="1"/>
  <c r="G357" i="7"/>
  <c r="F357" i="7"/>
  <c r="C359" i="7"/>
  <c r="D358" i="7"/>
  <c r="E358" i="7" l="1"/>
  <c r="G358" i="7"/>
  <c r="F358" i="7"/>
  <c r="D359" i="7"/>
  <c r="C360" i="7"/>
  <c r="E359" i="7" l="1"/>
  <c r="G359" i="7"/>
  <c r="F359" i="7"/>
  <c r="C361" i="7"/>
  <c r="D360" i="7"/>
  <c r="E360" i="7" l="1"/>
  <c r="G360" i="7"/>
  <c r="F360" i="7"/>
  <c r="D361" i="7"/>
  <c r="C362" i="7"/>
  <c r="E361" i="7" l="1"/>
  <c r="G361" i="7"/>
  <c r="F361" i="7"/>
  <c r="C363" i="7"/>
  <c r="D362" i="7"/>
  <c r="E362" i="7" l="1"/>
  <c r="G362" i="7"/>
  <c r="F362" i="7"/>
  <c r="D363" i="7"/>
  <c r="C364" i="7"/>
  <c r="E363" i="7" l="1"/>
  <c r="G363" i="7"/>
  <c r="F363" i="7"/>
  <c r="C365" i="7"/>
  <c r="D364" i="7"/>
  <c r="E364" i="7" l="1"/>
  <c r="G364" i="7"/>
  <c r="F364" i="7"/>
  <c r="C366" i="7"/>
  <c r="D365" i="7"/>
  <c r="E365" i="7" l="1"/>
  <c r="G365" i="7"/>
  <c r="F365" i="7"/>
  <c r="C367" i="7"/>
  <c r="D366" i="7"/>
  <c r="E366" i="7" l="1"/>
  <c r="G366" i="7"/>
  <c r="F366" i="7"/>
  <c r="D367" i="7"/>
  <c r="C368" i="7"/>
  <c r="E367" i="7" l="1"/>
  <c r="G367" i="7"/>
  <c r="F367" i="7"/>
  <c r="D368" i="7"/>
  <c r="C369" i="7"/>
  <c r="E368" i="7" l="1"/>
  <c r="G368" i="7"/>
  <c r="F368" i="7"/>
  <c r="D369" i="7"/>
  <c r="C370" i="7"/>
  <c r="E369" i="7" l="1"/>
  <c r="G369" i="7"/>
  <c r="F369" i="7"/>
  <c r="C371" i="7"/>
  <c r="D370" i="7"/>
  <c r="E370" i="7" l="1"/>
  <c r="G370" i="7"/>
  <c r="F370" i="7"/>
  <c r="D371" i="7"/>
  <c r="C372" i="7"/>
  <c r="E371" i="7" l="1"/>
  <c r="G371" i="7"/>
  <c r="F371" i="7"/>
  <c r="C373" i="7"/>
  <c r="D372" i="7"/>
  <c r="E372" i="7" l="1"/>
  <c r="G372" i="7"/>
  <c r="F372" i="7"/>
  <c r="D373" i="7"/>
  <c r="C374" i="7"/>
  <c r="E373" i="7" l="1"/>
  <c r="G373" i="7"/>
  <c r="F373" i="7"/>
  <c r="C375" i="7"/>
  <c r="D375" i="7" s="1"/>
  <c r="D374" i="7"/>
  <c r="E375" i="7" l="1"/>
  <c r="G375" i="7"/>
  <c r="F375" i="7"/>
  <c r="E374" i="7"/>
  <c r="G374" i="7"/>
  <c r="F374" i="7"/>
  <c r="V14" i="7" l="1"/>
  <c r="V15" i="7"/>
  <c r="V13" i="7"/>
  <c r="CI27" i="5" l="1"/>
  <c r="AG27" i="5"/>
  <c r="DA27" i="5"/>
  <c r="AY27" i="5"/>
  <c r="BQ27" i="5"/>
  <c r="O27" i="5"/>
  <c r="O115" i="5"/>
  <c r="BQ115" i="5"/>
  <c r="CI115" i="5"/>
  <c r="AG115" i="5"/>
  <c r="DA115" i="5"/>
  <c r="AY115" i="5"/>
  <c r="AY71" i="5"/>
  <c r="BQ71" i="5"/>
  <c r="O71" i="5"/>
  <c r="DA71" i="5"/>
  <c r="CI71" i="5"/>
  <c r="AG71" i="5"/>
  <c r="V20" i="7"/>
  <c r="V18" i="7"/>
  <c r="V19" i="7"/>
  <c r="CI28" i="5" l="1"/>
  <c r="CI30" i="5" s="1"/>
  <c r="CI33" i="5" s="1"/>
  <c r="CI36" i="5" s="1"/>
  <c r="CI39" i="5" s="1"/>
  <c r="AG28" i="5"/>
  <c r="DA28" i="5"/>
  <c r="AY28" i="5"/>
  <c r="AY30" i="5" s="1"/>
  <c r="AY33" i="5" s="1"/>
  <c r="AY36" i="5" s="1"/>
  <c r="BQ28" i="5"/>
  <c r="BQ30" i="5" s="1"/>
  <c r="BQ33" i="5" s="1"/>
  <c r="BQ36" i="5" s="1"/>
  <c r="BQ39" i="5" s="1"/>
  <c r="O28" i="5"/>
  <c r="O30" i="5" s="1"/>
  <c r="O33" i="5" s="1"/>
  <c r="O36" i="5" s="1"/>
  <c r="O39" i="5" s="1"/>
  <c r="Q39" i="5" s="1"/>
  <c r="F43" i="4" s="1"/>
  <c r="DA30" i="5"/>
  <c r="DA33" i="5" s="1"/>
  <c r="DA36" i="5" s="1"/>
  <c r="BQ116" i="5"/>
  <c r="BQ118" i="5" s="1"/>
  <c r="BQ121" i="5" s="1"/>
  <c r="BQ124" i="5" s="1"/>
  <c r="BQ127" i="5" s="1"/>
  <c r="O116" i="5"/>
  <c r="O118" i="5" s="1"/>
  <c r="O121" i="5" s="1"/>
  <c r="O124" i="5" s="1"/>
  <c r="CI116" i="5"/>
  <c r="AG116" i="5"/>
  <c r="AG118" i="5" s="1"/>
  <c r="AG121" i="5" s="1"/>
  <c r="AG124" i="5" s="1"/>
  <c r="AG128" i="5" s="1"/>
  <c r="DA116" i="5"/>
  <c r="DA118" i="5" s="1"/>
  <c r="DA121" i="5" s="1"/>
  <c r="DA124" i="5" s="1"/>
  <c r="AY116" i="5"/>
  <c r="AY118" i="5" s="1"/>
  <c r="AY121" i="5" s="1"/>
  <c r="AY124" i="5" s="1"/>
  <c r="AY127" i="5" s="1"/>
  <c r="DA72" i="5"/>
  <c r="DA74" i="5" s="1"/>
  <c r="DA77" i="5" s="1"/>
  <c r="DA80" i="5" s="1"/>
  <c r="AY72" i="5"/>
  <c r="AY74" i="5" s="1"/>
  <c r="AY77" i="5" s="1"/>
  <c r="AY80" i="5" s="1"/>
  <c r="AG72" i="5"/>
  <c r="AG74" i="5" s="1"/>
  <c r="AG77" i="5" s="1"/>
  <c r="AG80" i="5" s="1"/>
  <c r="AG84" i="5" s="1"/>
  <c r="BQ72" i="5"/>
  <c r="BQ74" i="5" s="1"/>
  <c r="BQ77" i="5" s="1"/>
  <c r="BQ80" i="5" s="1"/>
  <c r="BQ83" i="5" s="1"/>
  <c r="O72" i="5"/>
  <c r="O74" i="5" s="1"/>
  <c r="O77" i="5" s="1"/>
  <c r="CI72" i="5"/>
  <c r="AG30" i="5"/>
  <c r="AG33" i="5" s="1"/>
  <c r="AG36" i="5" s="1"/>
  <c r="AG40" i="5" s="1"/>
  <c r="O127" i="5" l="1"/>
  <c r="Q127" i="5" s="1"/>
  <c r="H43" i="4" s="1"/>
  <c r="AI40" i="5"/>
  <c r="K44" i="4" s="1"/>
  <c r="K46" i="4" s="1"/>
  <c r="AY39" i="5"/>
  <c r="BA39" i="5" s="1"/>
  <c r="AE42" i="4" s="1"/>
  <c r="AI128" i="5"/>
  <c r="M44" i="4" s="1"/>
  <c r="BS127" i="5"/>
  <c r="AL42" i="4" s="1"/>
  <c r="BS39" i="5"/>
  <c r="BS83" i="5"/>
  <c r="AK42" i="4" s="1"/>
  <c r="AI84" i="5"/>
  <c r="L44" i="4" s="1"/>
  <c r="CK39" i="5"/>
  <c r="AO42" i="4" s="1"/>
  <c r="CI74" i="5"/>
  <c r="CI77" i="5" s="1"/>
  <c r="CI80" i="5" s="1"/>
  <c r="CI83" i="5" s="1"/>
  <c r="CI118" i="5"/>
  <c r="CI121" i="5" s="1"/>
  <c r="CI124" i="5" s="1"/>
  <c r="BA127" i="5"/>
  <c r="AY83" i="5"/>
  <c r="BA83" i="5" s="1"/>
  <c r="F52" i="4"/>
  <c r="B247" i="16" s="1"/>
  <c r="O80" i="5"/>
  <c r="O83" i="5" s="1"/>
  <c r="AF42" i="4" l="1"/>
  <c r="C320" i="16" s="1"/>
  <c r="AG42" i="4"/>
  <c r="D320" i="16" s="1"/>
  <c r="AJ42" i="4"/>
  <c r="B332" i="16" s="1"/>
  <c r="CI127" i="5"/>
  <c r="CK127" i="5" s="1"/>
  <c r="AQ42" i="4" s="1"/>
  <c r="D332" i="16"/>
  <c r="AL46" i="4"/>
  <c r="AL8" i="4" s="1"/>
  <c r="D327" i="16" s="1"/>
  <c r="AL51" i="4"/>
  <c r="AL55" i="4" s="1"/>
  <c r="B320" i="16"/>
  <c r="AE51" i="4"/>
  <c r="AE55" i="4" s="1"/>
  <c r="AE46" i="4"/>
  <c r="AE8" i="4" s="1"/>
  <c r="B315" i="16" s="1"/>
  <c r="B348" i="16"/>
  <c r="AO46" i="4"/>
  <c r="AO8" i="4" s="1"/>
  <c r="B343" i="16" s="1"/>
  <c r="AO51" i="4"/>
  <c r="AO55" i="4" s="1"/>
  <c r="C332" i="16"/>
  <c r="AK46" i="4"/>
  <c r="C335" i="16" s="1"/>
  <c r="AK51" i="4"/>
  <c r="C338" i="16" s="1"/>
  <c r="K8" i="4"/>
  <c r="B251" i="16" s="1"/>
  <c r="N44" i="4"/>
  <c r="N46" i="4" s="1"/>
  <c r="B267" i="16"/>
  <c r="K53" i="4"/>
  <c r="B272" i="16" s="1"/>
  <c r="C267" i="16"/>
  <c r="L53" i="4"/>
  <c r="C272" i="16" s="1"/>
  <c r="L46" i="4"/>
  <c r="C268" i="16" s="1"/>
  <c r="M46" i="4"/>
  <c r="M8" i="4" s="1"/>
  <c r="D251" i="16" s="1"/>
  <c r="D267" i="16"/>
  <c r="M53" i="4"/>
  <c r="D272" i="16" s="1"/>
  <c r="H52" i="4"/>
  <c r="D247" i="16" s="1"/>
  <c r="D242" i="16"/>
  <c r="H46" i="4"/>
  <c r="H8" i="4" s="1"/>
  <c r="D227" i="16" s="1"/>
  <c r="CK83" i="5"/>
  <c r="F46" i="4"/>
  <c r="F8" i="4" s="1"/>
  <c r="B227" i="16" s="1"/>
  <c r="B242" i="16"/>
  <c r="F55" i="4"/>
  <c r="Q83" i="5"/>
  <c r="G43" i="4" s="1"/>
  <c r="AF46" i="4" l="1"/>
  <c r="AF51" i="4"/>
  <c r="C324" i="16" s="1"/>
  <c r="AH42" i="4"/>
  <c r="AH46" i="4" s="1"/>
  <c r="AG46" i="4"/>
  <c r="AG8" i="4" s="1"/>
  <c r="D315" i="16" s="1"/>
  <c r="AG51" i="4"/>
  <c r="AG55" i="4" s="1"/>
  <c r="AM42" i="4"/>
  <c r="AM46" i="4" s="1"/>
  <c r="AJ51" i="4"/>
  <c r="B338" i="16" s="1"/>
  <c r="AJ46" i="4"/>
  <c r="B335" i="16" s="1"/>
  <c r="AP42" i="4"/>
  <c r="AR42" i="4" s="1"/>
  <c r="AR46" i="4" s="1"/>
  <c r="K55" i="4"/>
  <c r="B273" i="16" s="1"/>
  <c r="D348" i="16"/>
  <c r="AQ51" i="4"/>
  <c r="D352" i="16" s="1"/>
  <c r="AQ46" i="4"/>
  <c r="AQ8" i="4" s="1"/>
  <c r="D343" i="16" s="1"/>
  <c r="D335" i="16"/>
  <c r="N53" i="4"/>
  <c r="N55" i="4" s="1"/>
  <c r="N10" i="4" s="1"/>
  <c r="N13" i="4" s="1"/>
  <c r="B324" i="16"/>
  <c r="D268" i="16"/>
  <c r="M55" i="4"/>
  <c r="M10" i="4" s="1"/>
  <c r="M13" i="4" s="1"/>
  <c r="L55" i="4"/>
  <c r="L10" i="4" s="1"/>
  <c r="L13" i="4" s="1"/>
  <c r="L8" i="4"/>
  <c r="C251" i="16" s="1"/>
  <c r="D244" i="16"/>
  <c r="B352" i="16"/>
  <c r="D338" i="16"/>
  <c r="B268" i="16"/>
  <c r="AK8" i="4"/>
  <c r="C327" i="16" s="1"/>
  <c r="B321" i="16"/>
  <c r="AK55" i="4"/>
  <c r="AK10" i="4" s="1"/>
  <c r="B349" i="16"/>
  <c r="H55" i="4"/>
  <c r="H10" i="4" s="1"/>
  <c r="H13" i="4" s="1"/>
  <c r="AF8" i="4"/>
  <c r="C315" i="16" s="1"/>
  <c r="C321" i="16"/>
  <c r="AO10" i="4"/>
  <c r="B353" i="16"/>
  <c r="AL10" i="4"/>
  <c r="D341" i="16"/>
  <c r="AE10" i="4"/>
  <c r="B325" i="16"/>
  <c r="AH51" i="4"/>
  <c r="AH55" i="4" s="1"/>
  <c r="AH10" i="4" s="1"/>
  <c r="AH13" i="4" s="1"/>
  <c r="B244" i="16"/>
  <c r="B249" i="16"/>
  <c r="F10" i="4"/>
  <c r="F13" i="4" s="1"/>
  <c r="G52" i="4"/>
  <c r="AF55" i="4" l="1"/>
  <c r="D321" i="16"/>
  <c r="D324" i="16"/>
  <c r="AJ8" i="4"/>
  <c r="B327" i="16" s="1"/>
  <c r="AJ55" i="4"/>
  <c r="AJ10" i="4" s="1"/>
  <c r="AJ13" i="4" s="1"/>
  <c r="B329" i="16" s="1"/>
  <c r="AP51" i="4"/>
  <c r="C352" i="16" s="1"/>
  <c r="AM51" i="4"/>
  <c r="AM55" i="4" s="1"/>
  <c r="AM10" i="4" s="1"/>
  <c r="AM13" i="4" s="1"/>
  <c r="AP46" i="4"/>
  <c r="AP8" i="4" s="1"/>
  <c r="C343" i="16" s="1"/>
  <c r="K10" i="4"/>
  <c r="K13" i="4" s="1"/>
  <c r="B253" i="16" s="1"/>
  <c r="C348" i="16"/>
  <c r="AQ55" i="4"/>
  <c r="D353" i="16" s="1"/>
  <c r="D349" i="16"/>
  <c r="N8" i="4"/>
  <c r="C273" i="16"/>
  <c r="D273" i="16"/>
  <c r="C341" i="16"/>
  <c r="D249" i="16"/>
  <c r="AH8" i="4"/>
  <c r="AF10" i="4"/>
  <c r="C325" i="16"/>
  <c r="AL13" i="4"/>
  <c r="D329" i="16" s="1"/>
  <c r="D328" i="16"/>
  <c r="AG10" i="4"/>
  <c r="D325" i="16"/>
  <c r="AO13" i="4"/>
  <c r="B345" i="16" s="1"/>
  <c r="B344" i="16"/>
  <c r="AK13" i="4"/>
  <c r="C329" i="16" s="1"/>
  <c r="C328" i="16"/>
  <c r="AE13" i="4"/>
  <c r="B317" i="16" s="1"/>
  <c r="B316" i="16"/>
  <c r="D253" i="16"/>
  <c r="D252" i="16"/>
  <c r="D228" i="16"/>
  <c r="D229" i="16"/>
  <c r="I43" i="4"/>
  <c r="G46" i="4"/>
  <c r="G8" i="4" s="1"/>
  <c r="I8" i="4" s="1"/>
  <c r="C242" i="16"/>
  <c r="I52" i="4"/>
  <c r="I55" i="4" s="1"/>
  <c r="I10" i="4" s="1"/>
  <c r="I13" i="4" s="1"/>
  <c r="C247" i="16"/>
  <c r="G55" i="4"/>
  <c r="G10" i="4" s="1"/>
  <c r="G13" i="4" s="1"/>
  <c r="B341" i="16" l="1"/>
  <c r="AM8" i="4"/>
  <c r="AP55" i="4"/>
  <c r="AP10" i="4" s="1"/>
  <c r="AP13" i="4" s="1"/>
  <c r="C345" i="16" s="1"/>
  <c r="B328" i="16"/>
  <c r="AR51" i="4"/>
  <c r="AR55" i="4" s="1"/>
  <c r="AR10" i="4" s="1"/>
  <c r="AR13" i="4" s="1"/>
  <c r="AR8" i="4"/>
  <c r="B252" i="16"/>
  <c r="C349" i="16"/>
  <c r="AQ10" i="4"/>
  <c r="D344" i="16" s="1"/>
  <c r="AG13" i="4"/>
  <c r="D317" i="16" s="1"/>
  <c r="D316" i="16"/>
  <c r="AF13" i="4"/>
  <c r="C317" i="16" s="1"/>
  <c r="C316" i="16"/>
  <c r="C244" i="16"/>
  <c r="C227" i="16"/>
  <c r="C249" i="16"/>
  <c r="I46" i="4"/>
  <c r="B228" i="16"/>
  <c r="C344" i="16" l="1"/>
  <c r="C353" i="16"/>
  <c r="AQ13" i="4"/>
  <c r="D345" i="16" s="1"/>
  <c r="B229" i="16"/>
  <c r="C253" i="16"/>
  <c r="C252" i="16"/>
  <c r="C229" i="16" l="1"/>
  <c r="C228" i="16"/>
</calcChain>
</file>

<file path=xl/sharedStrings.xml><?xml version="1.0" encoding="utf-8"?>
<sst xmlns="http://schemas.openxmlformats.org/spreadsheetml/2006/main" count="2835" uniqueCount="936">
  <si>
    <t>January</t>
  </si>
  <si>
    <t>February</t>
  </si>
  <si>
    <t>March</t>
  </si>
  <si>
    <t>April</t>
  </si>
  <si>
    <t>May</t>
  </si>
  <si>
    <t>June</t>
  </si>
  <si>
    <t>July</t>
  </si>
  <si>
    <t>August</t>
  </si>
  <si>
    <t>September</t>
  </si>
  <si>
    <t>October</t>
  </si>
  <si>
    <t>November</t>
  </si>
  <si>
    <t>December</t>
  </si>
  <si>
    <t>Razorbill</t>
  </si>
  <si>
    <t>Gannet</t>
  </si>
  <si>
    <t>Guillemot</t>
  </si>
  <si>
    <t>Puffin</t>
  </si>
  <si>
    <t>Kittiwake</t>
  </si>
  <si>
    <t>Collision inputs</t>
  </si>
  <si>
    <t>Species</t>
  </si>
  <si>
    <t>Reference population size</t>
  </si>
  <si>
    <t>Bird avoidance rate</t>
  </si>
  <si>
    <t>Number of turbines</t>
  </si>
  <si>
    <t>Breeding</t>
  </si>
  <si>
    <t>Average length (m)</t>
  </si>
  <si>
    <t>Average wingspan (m)</t>
  </si>
  <si>
    <t>Average flight speed (m/s)</t>
  </si>
  <si>
    <t>Flight type</t>
  </si>
  <si>
    <t>Wind farm parameters</t>
  </si>
  <si>
    <t>Bird parameters</t>
  </si>
  <si>
    <t>Maximum blade width (m)</t>
  </si>
  <si>
    <t>Diameter range</t>
  </si>
  <si>
    <t>Total</t>
  </si>
  <si>
    <t>Bird displacement rate as a proportion</t>
  </si>
  <si>
    <t>Windfarm data:</t>
  </si>
  <si>
    <t>Jan</t>
  </si>
  <si>
    <t>Feb</t>
  </si>
  <si>
    <t>Oct</t>
  </si>
  <si>
    <t>Nov</t>
  </si>
  <si>
    <t>Dec</t>
  </si>
  <si>
    <t>Proportion of time operational</t>
  </si>
  <si>
    <t>Stage A - flight activity</t>
  </si>
  <si>
    <t>Proportion at rotor height</t>
  </si>
  <si>
    <t>Total daylight hours per month</t>
  </si>
  <si>
    <t>Total night hours per month</t>
  </si>
  <si>
    <t>Flux factor</t>
  </si>
  <si>
    <t xml:space="preserve">Potential bird transits through rotors </t>
  </si>
  <si>
    <t>Collision risk for single rotor transit</t>
  </si>
  <si>
    <t>Flapping</t>
  </si>
  <si>
    <t>0 - 1</t>
  </si>
  <si>
    <t>1 - 2</t>
  </si>
  <si>
    <t>2 - 3</t>
  </si>
  <si>
    <t>3 - 4</t>
  </si>
  <si>
    <t>4 - 5</t>
  </si>
  <si>
    <t>5 - 6</t>
  </si>
  <si>
    <t>6 - 7</t>
  </si>
  <si>
    <t>7 - 8</t>
  </si>
  <si>
    <t>8 - 9</t>
  </si>
  <si>
    <t>9 - 10</t>
  </si>
  <si>
    <t>10 - 11</t>
  </si>
  <si>
    <t>11 - 12</t>
  </si>
  <si>
    <t>12 - 13</t>
  </si>
  <si>
    <t>13 - 14</t>
  </si>
  <si>
    <t>14 - 15</t>
  </si>
  <si>
    <t>15 - 16</t>
  </si>
  <si>
    <t>16 - 17</t>
  </si>
  <si>
    <t>17 - 18</t>
  </si>
  <si>
    <t>18 - 19</t>
  </si>
  <si>
    <t>19 - 20</t>
  </si>
  <si>
    <t>20 - 21</t>
  </si>
  <si>
    <t>21 - 22</t>
  </si>
  <si>
    <t>22 - 23</t>
  </si>
  <si>
    <t>23 - 24</t>
  </si>
  <si>
    <t>24 - 25</t>
  </si>
  <si>
    <t>25 - 26</t>
  </si>
  <si>
    <t>26 - 27</t>
  </si>
  <si>
    <t>27 - 28</t>
  </si>
  <si>
    <t>28 - 29</t>
  </si>
  <si>
    <t>29 - 30</t>
  </si>
  <si>
    <t>30 - 31</t>
  </si>
  <si>
    <t>31 - 32</t>
  </si>
  <si>
    <t>32 - 33</t>
  </si>
  <si>
    <t>33 - 34</t>
  </si>
  <si>
    <t>34 - 35</t>
  </si>
  <si>
    <t>35 - 36</t>
  </si>
  <si>
    <t>36 - 37</t>
  </si>
  <si>
    <t>37 - 38</t>
  </si>
  <si>
    <t>38 - 39</t>
  </si>
  <si>
    <t>39 - 40</t>
  </si>
  <si>
    <t>40 - 41</t>
  </si>
  <si>
    <t>41 - 42</t>
  </si>
  <si>
    <t>42 - 43</t>
  </si>
  <si>
    <t>43 - 44</t>
  </si>
  <si>
    <t>44 - 45</t>
  </si>
  <si>
    <t>45 - 46</t>
  </si>
  <si>
    <t>46 - 47</t>
  </si>
  <si>
    <t>47 - 48</t>
  </si>
  <si>
    <t>48 - 49</t>
  </si>
  <si>
    <t>49 - 50</t>
  </si>
  <si>
    <t>50 - 51</t>
  </si>
  <si>
    <t>51 - 52</t>
  </si>
  <si>
    <t>52 - 53</t>
  </si>
  <si>
    <t>53 - 54</t>
  </si>
  <si>
    <t>54 - 55</t>
  </si>
  <si>
    <t>55 - 56</t>
  </si>
  <si>
    <t>56 - 57</t>
  </si>
  <si>
    <t>57 - 58</t>
  </si>
  <si>
    <t>58 - 59</t>
  </si>
  <si>
    <t>59 - 60</t>
  </si>
  <si>
    <t>60 - 61</t>
  </si>
  <si>
    <t>61 - 62</t>
  </si>
  <si>
    <t>62 - 63</t>
  </si>
  <si>
    <t>63 - 64</t>
  </si>
  <si>
    <t>64 - 65</t>
  </si>
  <si>
    <t>65 - 66</t>
  </si>
  <si>
    <t>66 - 67</t>
  </si>
  <si>
    <t>67 - 68</t>
  </si>
  <si>
    <t>68 - 69</t>
  </si>
  <si>
    <t>69 - 70</t>
  </si>
  <si>
    <t>70 - 71</t>
  </si>
  <si>
    <t>71 - 72</t>
  </si>
  <si>
    <t>72 - 73</t>
  </si>
  <si>
    <t>73 - 74</t>
  </si>
  <si>
    <t>74 - 75</t>
  </si>
  <si>
    <t>75 - 76</t>
  </si>
  <si>
    <t>76 - 77</t>
  </si>
  <si>
    <t>77 - 78</t>
  </si>
  <si>
    <t>78 - 79</t>
  </si>
  <si>
    <t>79 - 80</t>
  </si>
  <si>
    <t>80 - 81</t>
  </si>
  <si>
    <t>81 - 82</t>
  </si>
  <si>
    <t>82 - 83</t>
  </si>
  <si>
    <t>83 - 84</t>
  </si>
  <si>
    <t>84 - 85</t>
  </si>
  <si>
    <t>85 - 86</t>
  </si>
  <si>
    <t>86 - 87</t>
  </si>
  <si>
    <t>87 - 88</t>
  </si>
  <si>
    <t>88 - 89</t>
  </si>
  <si>
    <t>89 - 90</t>
  </si>
  <si>
    <t>90 - 91</t>
  </si>
  <si>
    <t>91 - 92</t>
  </si>
  <si>
    <t>92 - 93</t>
  </si>
  <si>
    <t>93 - 94</t>
  </si>
  <si>
    <t>94 - 95</t>
  </si>
  <si>
    <t>95 - 96</t>
  </si>
  <si>
    <t>96 - 97</t>
  </si>
  <si>
    <t>97 - 98</t>
  </si>
  <si>
    <t>98 - 99</t>
  </si>
  <si>
    <t>99 - 100</t>
  </si>
  <si>
    <t>100 - 101</t>
  </si>
  <si>
    <t>101 - 102</t>
  </si>
  <si>
    <t>102 - 103</t>
  </si>
  <si>
    <t>103 - 104</t>
  </si>
  <si>
    <t>104 - 105</t>
  </si>
  <si>
    <t>105 - 106</t>
  </si>
  <si>
    <t>106 - 107</t>
  </si>
  <si>
    <t>107 - 108</t>
  </si>
  <si>
    <t>108 - 109</t>
  </si>
  <si>
    <t>109 - 110</t>
  </si>
  <si>
    <t>110 - 111</t>
  </si>
  <si>
    <t>111 - 112</t>
  </si>
  <si>
    <t>112 - 113</t>
  </si>
  <si>
    <t>113 - 114</t>
  </si>
  <si>
    <t>114 - 115</t>
  </si>
  <si>
    <t>115 - 116</t>
  </si>
  <si>
    <t>116 - 117</t>
  </si>
  <si>
    <t>117 - 118</t>
  </si>
  <si>
    <t>118 - 119</t>
  </si>
  <si>
    <t>119 - 120</t>
  </si>
  <si>
    <t>120 - 121</t>
  </si>
  <si>
    <t>121 - 122</t>
  </si>
  <si>
    <t>122 - 123</t>
  </si>
  <si>
    <t>123 - 124</t>
  </si>
  <si>
    <t>124 - 125</t>
  </si>
  <si>
    <t>125 - 126</t>
  </si>
  <si>
    <t>126 - 127</t>
  </si>
  <si>
    <t>127 - 128</t>
  </si>
  <si>
    <t>128 - 129</t>
  </si>
  <si>
    <t>129 - 130</t>
  </si>
  <si>
    <t>130 - 131</t>
  </si>
  <si>
    <t>131 - 132</t>
  </si>
  <si>
    <t>132 - 133</t>
  </si>
  <si>
    <t>133 - 134</t>
  </si>
  <si>
    <t>134 - 135</t>
  </si>
  <si>
    <t>135 - 136</t>
  </si>
  <si>
    <t>136 - 137</t>
  </si>
  <si>
    <t>137 - 138</t>
  </si>
  <si>
    <t>138 - 139</t>
  </si>
  <si>
    <t>139 - 140</t>
  </si>
  <si>
    <t>140 - 141</t>
  </si>
  <si>
    <t>141 - 142</t>
  </si>
  <si>
    <t>142 - 143</t>
  </si>
  <si>
    <t>143 - 144</t>
  </si>
  <si>
    <t>144 - 145</t>
  </si>
  <si>
    <t>145 - 146</t>
  </si>
  <si>
    <t>146 - 147</t>
  </si>
  <si>
    <t>147 - 148</t>
  </si>
  <si>
    <t>148 - 149</t>
  </si>
  <si>
    <t>149 - 150</t>
  </si>
  <si>
    <t>150 - 151</t>
  </si>
  <si>
    <t>151 - 152</t>
  </si>
  <si>
    <t>152 - 153</t>
  </si>
  <si>
    <t>153 - 154</t>
  </si>
  <si>
    <t>154 - 155</t>
  </si>
  <si>
    <t>155 - 156</t>
  </si>
  <si>
    <t>Proportion in each height band</t>
  </si>
  <si>
    <t>Monthly available total hours</t>
  </si>
  <si>
    <t>Monthly available nocturnal hours</t>
  </si>
  <si>
    <t>Sept</t>
  </si>
  <si>
    <t>Monthly available daylight hours</t>
  </si>
  <si>
    <t>Daylength</t>
  </si>
  <si>
    <t>P</t>
  </si>
  <si>
    <t>Included?</t>
  </si>
  <si>
    <t>Proportion at risk</t>
  </si>
  <si>
    <t>Calculation of alpha and p(collision) as a function of radius</t>
  </si>
  <si>
    <t>Upwind:</t>
  </si>
  <si>
    <t>Downwind:</t>
  </si>
  <si>
    <t>r/R</t>
  </si>
  <si>
    <t>c/C</t>
  </si>
  <si>
    <t>a</t>
  </si>
  <si>
    <t>collide</t>
  </si>
  <si>
    <t>radius</t>
  </si>
  <si>
    <t>chord</t>
  </si>
  <si>
    <t>alpha</t>
  </si>
  <si>
    <t>length</t>
  </si>
  <si>
    <t>p(collision)</t>
  </si>
  <si>
    <t>Species name</t>
  </si>
  <si>
    <t>F: flapping (0) or gliding (+1)</t>
  </si>
  <si>
    <t>Proportion of flights upwind</t>
  </si>
  <si>
    <t>Integration interval</t>
  </si>
  <si>
    <t>Overall p(collision) integrated over disk</t>
  </si>
  <si>
    <t>Upwind</t>
  </si>
  <si>
    <t>Downwind</t>
  </si>
  <si>
    <t xml:space="preserve">   Proportion   upwind: downwind</t>
  </si>
  <si>
    <t>Average</t>
  </si>
  <si>
    <t>Number of blades</t>
  </si>
  <si>
    <t>Rotation speed (rpm)</t>
  </si>
  <si>
    <t>Option 2 - Band model using birds at flight height</t>
  </si>
  <si>
    <t>Collision</t>
  </si>
  <si>
    <t>Post-breeding migration</t>
  </si>
  <si>
    <t>Return migration</t>
  </si>
  <si>
    <t xml:space="preserve">This tool is designed to provide an order of magnitude prediction of seabird mortalities from offshore wind energy developments based on user-defined parameters. </t>
  </si>
  <si>
    <t>Tool function</t>
  </si>
  <si>
    <t>Tool use</t>
  </si>
  <si>
    <t>Small</t>
  </si>
  <si>
    <t>Selected turbine size</t>
  </si>
  <si>
    <t>Results</t>
  </si>
  <si>
    <t>Apportioned impacts</t>
  </si>
  <si>
    <t>Average pitch (°)</t>
  </si>
  <si>
    <t>Size</t>
  </si>
  <si>
    <t>Medium</t>
  </si>
  <si>
    <t>Large</t>
  </si>
  <si>
    <t>250+</t>
  </si>
  <si>
    <t>Welcome to the Ornithological Cumulative Assessment Model (OCcAM)!</t>
  </si>
  <si>
    <t>Distributional response inputs</t>
  </si>
  <si>
    <t>PS 1</t>
  </si>
  <si>
    <t>Exclude impacts to juveniles from the comparison</t>
  </si>
  <si>
    <t>Exclude impacts to sabbatical birds from the comparison</t>
  </si>
  <si>
    <t>Options</t>
  </si>
  <si>
    <t>Population and apportioning parameters</t>
  </si>
  <si>
    <t>Bird displacement mortality rate - breeding</t>
  </si>
  <si>
    <t xml:space="preserve">       Breeding</t>
  </si>
  <si>
    <t xml:space="preserve">       Non-breeding</t>
  </si>
  <si>
    <t xml:space="preserve">       Post-breeding migration</t>
  </si>
  <si>
    <t xml:space="preserve">       Return migration</t>
  </si>
  <si>
    <t>Parameter set 1</t>
  </si>
  <si>
    <t>Parameter set 2</t>
  </si>
  <si>
    <t>Parameter set 3</t>
  </si>
  <si>
    <t>PS 2</t>
  </si>
  <si>
    <t>PS 3</t>
  </si>
  <si>
    <t>User inputs - populations and apportioning</t>
  </si>
  <si>
    <t>User inputs - bird impact parameters</t>
  </si>
  <si>
    <t>Height above sea level (m)</t>
  </si>
  <si>
    <t>Proportion downtime - maintenance</t>
  </si>
  <si>
    <t>Latitude PS1</t>
  </si>
  <si>
    <t>Latitude PS3</t>
  </si>
  <si>
    <t>Latitude PS2</t>
  </si>
  <si>
    <t>Date</t>
  </si>
  <si>
    <t>Day number</t>
  </si>
  <si>
    <t>Month</t>
  </si>
  <si>
    <t>Season</t>
  </si>
  <si>
    <t>PS1</t>
  </si>
  <si>
    <t>PS2</t>
  </si>
  <si>
    <t>PS3</t>
  </si>
  <si>
    <t>Lower bound of height band (m)</t>
  </si>
  <si>
    <t>Minimum rotor-swept height (m)</t>
  </si>
  <si>
    <t>Maximum rotor-swept height (m)</t>
  </si>
  <si>
    <t>Total proportion of birds at risk</t>
  </si>
  <si>
    <t>Proportion of birds in band</t>
  </si>
  <si>
    <t>Rotor radius (m)</t>
  </si>
  <si>
    <t>Bird speed (m/s)</t>
  </si>
  <si>
    <t>Bird length (m)</t>
  </si>
  <si>
    <t>Wingspan (m)</t>
  </si>
  <si>
    <t>Rotation period (s)</t>
  </si>
  <si>
    <t>Kittiwake - PS 1</t>
  </si>
  <si>
    <t>Gannet - PS 1</t>
  </si>
  <si>
    <t>Kittiwake - PS 2</t>
  </si>
  <si>
    <t>Kittiwake - PS 3</t>
  </si>
  <si>
    <t>Bird details</t>
  </si>
  <si>
    <t>Flight speed (m/s)</t>
  </si>
  <si>
    <t>Nocturnal activity factor</t>
  </si>
  <si>
    <t>Latitude (degrees)</t>
  </si>
  <si>
    <t>Rotor radius(m)</t>
  </si>
  <si>
    <t>Minimum height of rotor (air gap) (m)</t>
  </si>
  <si>
    <t>Collisions for entire windfarm, allowing for non-op time, assuming no avoidance (birds/month)</t>
  </si>
  <si>
    <t>Kittiwake - PS1</t>
  </si>
  <si>
    <t>Gannet - PS1</t>
  </si>
  <si>
    <t>Bird displacement mortality rate - non-breeding and migration periods</t>
  </si>
  <si>
    <t>Combined</t>
  </si>
  <si>
    <t xml:space="preserve">Guillemot, razorbill and puffin are assumed not to be susceptible to collision mortality due to their low flight height. </t>
  </si>
  <si>
    <t>Percentage of population impacted</t>
  </si>
  <si>
    <t>Kittiwake - PS2</t>
  </si>
  <si>
    <t>Kittiwake - PS3</t>
  </si>
  <si>
    <t>Gannet - PS2</t>
  </si>
  <si>
    <t>Gannet - PS3</t>
  </si>
  <si>
    <t>Include macro-avoidance (displacement rate) for gannet</t>
  </si>
  <si>
    <t>Gannet - PS 2</t>
  </si>
  <si>
    <t>Gannet - PS 3</t>
  </si>
  <si>
    <t>References</t>
  </si>
  <si>
    <t>• Caneco, B., Humphries, G., Cook, A., and Masden, E. (2022) Estimating bird collisions at offshore windfarms with stochLAB URL:https://hidef-aerial-surveying.github.io/stochLAB/</t>
  </si>
  <si>
    <t>• Furness, R.W. (2015), Non-breeding season populations of seabirds in UK waters; Population sizes for Biologically Defined Minimum Population Scales (BDMPS), Natural England Commissioned Reports, Number 164.</t>
  </si>
  <si>
    <t>• Horswill, C. and Robinson, R.A. (2015), Review of seabird demographic rates and density dependence, JNCC Report No: 552, Joint Nature Conservation Committee, Peterborough.</t>
  </si>
  <si>
    <t>• Johnston, A., Cook, A.S., Wright, L.J., Humphreys, E.M. and Burton, N.H. (2014) Modelling flight heights of marine birds to more accurately assess collision risk with offshore wind turbines. Journal of Applied Ecology 51, 31-41.</t>
  </si>
  <si>
    <t>• SSE Renewables (2022), Berwick Bank Wind Farm offshore environmental impact assessment. Appendix 11.6: Ornithology population viability analysis technical report, https://berwickbank-eia.com/documents-offshore.html</t>
  </si>
  <si>
    <t>&lt;220</t>
  </si>
  <si>
    <t>220 - 250</t>
  </si>
  <si>
    <t>Diameter (m)</t>
  </si>
  <si>
    <t>Tool version</t>
  </si>
  <si>
    <t>Latitude of region centroid</t>
  </si>
  <si>
    <t>Air gap (m)</t>
  </si>
  <si>
    <t>Total area of wind farm footprint</t>
  </si>
  <si>
    <t>Include macro-avoidance for gannet</t>
  </si>
  <si>
    <t>Kittiwake avoidance</t>
  </si>
  <si>
    <t>INPUT PARAMETERS</t>
  </si>
  <si>
    <t>RESULTS</t>
  </si>
  <si>
    <t>Kittiwake total impacts</t>
  </si>
  <si>
    <t>Kittiwake percentage of population impacted</t>
  </si>
  <si>
    <t>PS1 rationale</t>
  </si>
  <si>
    <t>PS2 rationale</t>
  </si>
  <si>
    <t>PS3 rationale</t>
  </si>
  <si>
    <t xml:space="preserve">  </t>
  </si>
  <si>
    <t>Gannet collision risk densities - Jan</t>
  </si>
  <si>
    <t>Gannet collision risk densities - Feb</t>
  </si>
  <si>
    <t>Gannet collision risk densities - Mar</t>
  </si>
  <si>
    <t>Gannet collision risk densities - Apr</t>
  </si>
  <si>
    <t>Gannet collision risk densities - May</t>
  </si>
  <si>
    <t>Gannet collision risk densities - Jun</t>
  </si>
  <si>
    <t>Gannet collision risk densities - Jul</t>
  </si>
  <si>
    <t>Gannet collision risk densities - Aug</t>
  </si>
  <si>
    <t>Gannet collision risk densities - Sep</t>
  </si>
  <si>
    <t>Gannet collision risk densities - Oct</t>
  </si>
  <si>
    <t>Gannet collision risk densities - Nov</t>
  </si>
  <si>
    <t>Gannet collision risk densities - Dec</t>
  </si>
  <si>
    <t>Include distributional response for kittiwake</t>
  </si>
  <si>
    <t>Gannet displacement rate</t>
  </si>
  <si>
    <t>Gannet displacement mortality rate - Breeding</t>
  </si>
  <si>
    <t>Gannet displacement mortality rate - Migration periods</t>
  </si>
  <si>
    <t>Kittiwake displacement rate</t>
  </si>
  <si>
    <t>Kittiwake displacement mortality rate - Breeding</t>
  </si>
  <si>
    <t>Kittiwake displacement mortality rate - Migration periods</t>
  </si>
  <si>
    <t>Guillemot displacement rate</t>
  </si>
  <si>
    <t>Guillemot displacement mortality rate - Breeding</t>
  </si>
  <si>
    <t>Razorbill displacement rate</t>
  </si>
  <si>
    <t>Razorbill displacement mortality rate - Breeding</t>
  </si>
  <si>
    <t>Puffin displacement rate</t>
  </si>
  <si>
    <t>Puffin displacement mortality rate - Breeding</t>
  </si>
  <si>
    <t>Guillemot displacement mortality rate - Non-breeding</t>
  </si>
  <si>
    <t>Razorbill displacement mortality rate - Non-breeding and migration periods</t>
  </si>
  <si>
    <t>Puffin displacement mortality rate - Non-breeding</t>
  </si>
  <si>
    <t>Compare mortalities against a reference population</t>
  </si>
  <si>
    <t>Total mortalities impact populations other than the reference population</t>
  </si>
  <si>
    <t>Ratio of reference population to total population - kittiwake breeding</t>
  </si>
  <si>
    <t>Ratio of reference population to total population - kittiwake post-breeding migration</t>
  </si>
  <si>
    <t>Ratio of reference population to total population - kittiwake return migration</t>
  </si>
  <si>
    <t>Ratio of reference population to total population - gannet breeding</t>
  </si>
  <si>
    <t>Ratio of reference population to total population - gannet post-breeding migration</t>
  </si>
  <si>
    <t>Ratio of reference population to total population - gannet return migration</t>
  </si>
  <si>
    <t>Ratio of reference population to total population - guillemot breeding</t>
  </si>
  <si>
    <t>Ratio of reference population to total population - guillemot non-breeding</t>
  </si>
  <si>
    <t>Ratio of reference population to total population - razorbill breeding</t>
  </si>
  <si>
    <t>Ratio of reference population to total population - puffin breeding</t>
  </si>
  <si>
    <t>Ratio of reference population to total population - razorbill non-breeding</t>
  </si>
  <si>
    <t>Ratio of reference population to total population - razorbill post-breeding migration</t>
  </si>
  <si>
    <t>Ratio of reference population to total population - razorbill return migration</t>
  </si>
  <si>
    <t>Ratio of reference population to total population - puffin non-breeding</t>
  </si>
  <si>
    <t>Kittiwake nocturnal activity as a proportion of daylight hours</t>
  </si>
  <si>
    <t>Gannet nocturnal activity as a proportion of daylight hours</t>
  </si>
  <si>
    <t>Kittiwake collision risk densities - Jan</t>
  </si>
  <si>
    <t>Kittiwake collision risk densities - Feb</t>
  </si>
  <si>
    <t>Kittiwake collision risk densities - Mar</t>
  </si>
  <si>
    <t>Kittiwake collision risk densities - Apr</t>
  </si>
  <si>
    <t>Kittiwake collision risk densities - May</t>
  </si>
  <si>
    <t>Kittiwake collision risk densities - Jun</t>
  </si>
  <si>
    <t>Kittiwake collision risk densities - Jul</t>
  </si>
  <si>
    <t>Kittiwake collision risk densities - Aug</t>
  </si>
  <si>
    <t>Kittiwake collision risk densities - Sep</t>
  </si>
  <si>
    <t>Kittiwake collision risk densities - Oct</t>
  </si>
  <si>
    <t>Kittiwake collision risk densities - Nov</t>
  </si>
  <si>
    <t>Kittiwake collision risk densities - Dec</t>
  </si>
  <si>
    <t>Gannet total impacts</t>
  </si>
  <si>
    <t>Gannet percentage of population impacted</t>
  </si>
  <si>
    <t>Guillemot total impacts</t>
  </si>
  <si>
    <t>Guillemot percentage of population impacted</t>
  </si>
  <si>
    <t>Kittiwake collision mortality - breeding</t>
  </si>
  <si>
    <t>Kittiwake collision mortality - post-breeding</t>
  </si>
  <si>
    <t>Kittiwake collision mortality - return migration</t>
  </si>
  <si>
    <t>Kittiwake collision mortality - TOTAL</t>
  </si>
  <si>
    <t>Kittiwake apportioned collision mortality - breeding</t>
  </si>
  <si>
    <t>Kittiwake apportioned collision mortality - post-breeding</t>
  </si>
  <si>
    <t>Kittiwake apportioned collision mortality - return migration</t>
  </si>
  <si>
    <t>Gannet collision mortality - breeding</t>
  </si>
  <si>
    <t>Gannet collision mortality - post-breeding</t>
  </si>
  <si>
    <t>Gannet collision mortality - return migration</t>
  </si>
  <si>
    <t>Gannet collision mortality - TOTAL</t>
  </si>
  <si>
    <t>Gannet apportioned collision mortality - breeding</t>
  </si>
  <si>
    <t>Gannet apportioned collision mortality - post-breeding</t>
  </si>
  <si>
    <t>Gannet apportioned collision mortality - return migration</t>
  </si>
  <si>
    <t>Kittiwake distributional response densities - Breeding</t>
  </si>
  <si>
    <t>Kittiwake distributional response densities - Post-breeding migration</t>
  </si>
  <si>
    <t>Kittiwake distributional response densities - Return migration</t>
  </si>
  <si>
    <t>Gannet distributional response densities - Breeding</t>
  </si>
  <si>
    <t>Gannet distributional response densities - Post-breeding migration</t>
  </si>
  <si>
    <t>Gannet distributional response densities - Return migration</t>
  </si>
  <si>
    <t>Guillemot distributional response densities - Breeding</t>
  </si>
  <si>
    <t>Guillemot distributional response densities - Non-breeding</t>
  </si>
  <si>
    <t>Razorbill distributional response densities - Breeding</t>
  </si>
  <si>
    <t>Razorbill distributional response densities - Non-breeding</t>
  </si>
  <si>
    <t>Razorbill distributional response densities - Post-breeding migration</t>
  </si>
  <si>
    <t>Razorbill distributional response densities - Return migration</t>
  </si>
  <si>
    <t>Puffin distributional response densities - Breeding</t>
  </si>
  <si>
    <t>Puffin distributional response densities - Non-breeding</t>
  </si>
  <si>
    <t>Kittiwake distributional response mortality - breeding</t>
  </si>
  <si>
    <t>Kittiwake distributional response mortality - post-breeding</t>
  </si>
  <si>
    <t>Kittiwake distributional response mortality - return migration</t>
  </si>
  <si>
    <t>Kittiwake distributional response mortality - TOTAL</t>
  </si>
  <si>
    <t>Kittiwake apportioned distributional response mortality - breeding</t>
  </si>
  <si>
    <t>Kittiwake apportioned distributional response mortality - post-breeding</t>
  </si>
  <si>
    <t>Kittiwake apportioned distributional response mortality - return migration</t>
  </si>
  <si>
    <t>Gannet distributional response mortality - breeding</t>
  </si>
  <si>
    <t>Gannet distributional response mortality - post-breeding</t>
  </si>
  <si>
    <t>Gannet distributional response mortality - return migration</t>
  </si>
  <si>
    <t>Gannet distributional response mortality - TOTAL</t>
  </si>
  <si>
    <t>Gannet apportioned distributional response mortality - breeding</t>
  </si>
  <si>
    <t>Gannet apportioned distributional response mortality - post-breeding</t>
  </si>
  <si>
    <t>Gannet apportioned distributional response mortality - return migration</t>
  </si>
  <si>
    <t>Guillemot distributional response mortality - breeding</t>
  </si>
  <si>
    <t>Guillemot distributional response mortality - TOTAL</t>
  </si>
  <si>
    <t>Guillemot apportioned distributional response mortality - breeding</t>
  </si>
  <si>
    <t>Guillemot distributional response mortality - non-breeding</t>
  </si>
  <si>
    <t>Guillemot apportioned distributional response mortality - non-breeding</t>
  </si>
  <si>
    <t>Razorbill total impacts</t>
  </si>
  <si>
    <t>Razorbill percentage of population impacted</t>
  </si>
  <si>
    <t>Razorbill distributional response mortality - breeding</t>
  </si>
  <si>
    <t>Razorbill distributional response mortality - post-breeding</t>
  </si>
  <si>
    <t>Razorbill distributional response mortality - return migration</t>
  </si>
  <si>
    <t>Razorbill distributional response mortality - TOTAL</t>
  </si>
  <si>
    <t>Razorbill apportioned distributional response mortality - breeding</t>
  </si>
  <si>
    <t>Razorbill apportioned distributional response mortality - post-breeding</t>
  </si>
  <si>
    <t>Razorbill apportioned distributional response mortality - return migration</t>
  </si>
  <si>
    <t>Razorbill distributional response mortality - non-breeding</t>
  </si>
  <si>
    <t>Razorbill apportioned distributional response mortality - non-breeding</t>
  </si>
  <si>
    <t>Puffin total impacts</t>
  </si>
  <si>
    <t>Puffin percentage of population impacted</t>
  </si>
  <si>
    <t>Puffin distributional response mortality - breeding</t>
  </si>
  <si>
    <t>Puffin distributional response mortality - non-breeding</t>
  </si>
  <si>
    <t>Puffin distributional response mortality - TOTAL</t>
  </si>
  <si>
    <t>Puffin apportioned distributional response mortality - breeding</t>
  </si>
  <si>
    <t>Puffin apportioned distributional response mortality - non-breeding</t>
  </si>
  <si>
    <t>Bird nocturnal activity as a proportion of nocturnal hours</t>
  </si>
  <si>
    <t>Breeding - correction to be applied for adult ratio</t>
  </si>
  <si>
    <t>Non-breeding - correction to be applied for adult ratio</t>
  </si>
  <si>
    <t>Non-breeding - correction to be applied for sabbatical birds</t>
  </si>
  <si>
    <t>Post-breeding migration - correction to be applied for adult ratio</t>
  </si>
  <si>
    <t>Post-breeding migration - correction to be applied for sabbatical birds</t>
  </si>
  <si>
    <t>Return migration - correction to be applied for adult ratio</t>
  </si>
  <si>
    <t>Return migration - correction to be applied for sabbatical birds</t>
  </si>
  <si>
    <t>Breeding - correction to be applied for sabbatical birds (1 - sabbatical rate)</t>
  </si>
  <si>
    <t>Distributional responses</t>
  </si>
  <si>
    <t>Total mortalities from developments</t>
  </si>
  <si>
    <t>Total mortalities apportioned to reference population</t>
  </si>
  <si>
    <t>Post-breeding migration season mortalities</t>
  </si>
  <si>
    <t>Breeding season mortalities</t>
  </si>
  <si>
    <t>Non-breeding season mortalities</t>
  </si>
  <si>
    <t>Return migration mortalities</t>
  </si>
  <si>
    <t xml:space="preserve">Exclude impacts to sabbatical birds from the comparison </t>
  </si>
  <si>
    <t>Total apportioned distributional response mortalities</t>
  </si>
  <si>
    <t>Total distributional response mortalities</t>
  </si>
  <si>
    <t>Total collision mortalities</t>
  </si>
  <si>
    <t>Total apportioned collision mortalities</t>
  </si>
  <si>
    <t>Non-breeding - ratio of reference population to impacted population</t>
  </si>
  <si>
    <t>Post-breeding migration - ratio of reference population to impacted population</t>
  </si>
  <si>
    <t>Return migration - ratio of reference population to impacted population</t>
  </si>
  <si>
    <t>Breeding - ratio of reference population to impacted population</t>
  </si>
  <si>
    <t>Correction to be applied for adult ratio - kittiwake breeding</t>
  </si>
  <si>
    <t>Correction to be applied for adult ratio - kittiwake post-breeding migration</t>
  </si>
  <si>
    <t>Correction to be applied for adult ratio - kittiwake return migration</t>
  </si>
  <si>
    <t>Correction to be applied for adult ratio - gannet breeding</t>
  </si>
  <si>
    <t>Correction to be applied for adult ratio - gannet post-breeding migration</t>
  </si>
  <si>
    <t>Correction to be applied for adult ratio - gannet return migration</t>
  </si>
  <si>
    <t>Correction to be applied for adult ratio - guillemot breeding</t>
  </si>
  <si>
    <t>Correction to be applied for adult ratio - guillemot non-breeding</t>
  </si>
  <si>
    <t>Correction to be applied for adult ratio - razorbill breeding</t>
  </si>
  <si>
    <t>Correction to be applied for adult ratio - razorbill post-breeding migration</t>
  </si>
  <si>
    <t>Correction to be applied for adult ratio - razorbill return migration</t>
  </si>
  <si>
    <t>Correction to be applied for adult ratio - razorbill non-breeding</t>
  </si>
  <si>
    <t>Correction to be applied for adult ratio - puffin breeding</t>
  </si>
  <si>
    <t>Correction to be applied for adult ratio - puffin non-breeding</t>
  </si>
  <si>
    <t>Kittiwake apportioned distributional response mortality - TOTAL</t>
  </si>
  <si>
    <t>Kittiwake apportioned collision mortality - TOTAL</t>
  </si>
  <si>
    <t>Gannet apportioned distributional response mortality - TOTAL</t>
  </si>
  <si>
    <t>Gannet apportioned collision mortality - TOTAL</t>
  </si>
  <si>
    <t>Guillemot apportioned distributional response mortality - TOTAL</t>
  </si>
  <si>
    <t>Razorbill apportioned distributional response mortality - TOTAL</t>
  </si>
  <si>
    <t>Value</t>
  </si>
  <si>
    <t>General run parameters</t>
  </si>
  <si>
    <t>User inputs - run and wind farm parameters</t>
  </si>
  <si>
    <t>Exclude impacts to birds from other populations</t>
  </si>
  <si>
    <t>Acknowledgements</t>
  </si>
  <si>
    <t>156 - 157</t>
  </si>
  <si>
    <t>157 - 158</t>
  </si>
  <si>
    <t>158 - 159</t>
  </si>
  <si>
    <t>159 - 160</t>
  </si>
  <si>
    <t>160 - 161</t>
  </si>
  <si>
    <t>161 - 162</t>
  </si>
  <si>
    <t>162 - 163</t>
  </si>
  <si>
    <t>163 - 164</t>
  </si>
  <si>
    <t>164 - 165</t>
  </si>
  <si>
    <t>165 - 166</t>
  </si>
  <si>
    <t>166 - 167</t>
  </si>
  <si>
    <t>167 - 168</t>
  </si>
  <si>
    <t>168 - 169</t>
  </si>
  <si>
    <t>169 - 170</t>
  </si>
  <si>
    <t>170 - 171</t>
  </si>
  <si>
    <t>171 - 172</t>
  </si>
  <si>
    <t>172 - 173</t>
  </si>
  <si>
    <t>173 - 174</t>
  </si>
  <si>
    <t>174 - 175</t>
  </si>
  <si>
    <t>175 - 176</t>
  </si>
  <si>
    <t>176 - 177</t>
  </si>
  <si>
    <t>177 - 178</t>
  </si>
  <si>
    <t>178 - 179</t>
  </si>
  <si>
    <t>179 - 180</t>
  </si>
  <si>
    <t>180 - 181</t>
  </si>
  <si>
    <t>181 - 182</t>
  </si>
  <si>
    <t>182 - 183</t>
  </si>
  <si>
    <t>183 - 184</t>
  </si>
  <si>
    <t>184 - 185</t>
  </si>
  <si>
    <t>185 - 186</t>
  </si>
  <si>
    <t>186 - 187</t>
  </si>
  <si>
    <t>187 - 188</t>
  </si>
  <si>
    <t>188 - 189</t>
  </si>
  <si>
    <t>189 - 190</t>
  </si>
  <si>
    <t>190 - 191</t>
  </si>
  <si>
    <t>191 - 192</t>
  </si>
  <si>
    <t>192 - 193</t>
  </si>
  <si>
    <t>193 - 194</t>
  </si>
  <si>
    <t>194 - 195</t>
  </si>
  <si>
    <t>195 - 196</t>
  </si>
  <si>
    <t>196 - 197</t>
  </si>
  <si>
    <t>197 - 198</t>
  </si>
  <si>
    <t>198 - 199</t>
  </si>
  <si>
    <t>199 - 200</t>
  </si>
  <si>
    <t>200 - 201</t>
  </si>
  <si>
    <t>201 - 202</t>
  </si>
  <si>
    <t>202 - 203</t>
  </si>
  <si>
    <t>203 - 204</t>
  </si>
  <si>
    <t>204 - 205</t>
  </si>
  <si>
    <t>205 - 206</t>
  </si>
  <si>
    <t>206 - 207</t>
  </si>
  <si>
    <t>207 - 208</t>
  </si>
  <si>
    <t>208 - 209</t>
  </si>
  <si>
    <t>209 - 210</t>
  </si>
  <si>
    <t>210 - 211</t>
  </si>
  <si>
    <t>211 - 212</t>
  </si>
  <si>
    <t>212 - 213</t>
  </si>
  <si>
    <t>213 - 214</t>
  </si>
  <si>
    <t>214 - 215</t>
  </si>
  <si>
    <t>215 - 216</t>
  </si>
  <si>
    <t>216 - 217</t>
  </si>
  <si>
    <t>217 - 218</t>
  </si>
  <si>
    <t>218 - 219</t>
  </si>
  <si>
    <t>219 - 220</t>
  </si>
  <si>
    <t>220 - 221</t>
  </si>
  <si>
    <t>221 - 222</t>
  </si>
  <si>
    <t>222 - 223</t>
  </si>
  <si>
    <t>223 - 224</t>
  </si>
  <si>
    <t>224 - 225</t>
  </si>
  <si>
    <t>225 - 226</t>
  </si>
  <si>
    <t>226 - 227</t>
  </si>
  <si>
    <t>227 - 228</t>
  </si>
  <si>
    <t>228 - 229</t>
  </si>
  <si>
    <t>229 - 230</t>
  </si>
  <si>
    <t>230 - 231</t>
  </si>
  <si>
    <t>231 - 232</t>
  </si>
  <si>
    <t>232 - 233</t>
  </si>
  <si>
    <t>233 - 234</t>
  </si>
  <si>
    <t>234 - 235</t>
  </si>
  <si>
    <t>235 - 236</t>
  </si>
  <si>
    <t>236 - 237</t>
  </si>
  <si>
    <t>237 - 238</t>
  </si>
  <si>
    <t>238 - 239</t>
  </si>
  <si>
    <t>239 - 240</t>
  </si>
  <si>
    <t>240 - 241</t>
  </si>
  <si>
    <t>241 - 242</t>
  </si>
  <si>
    <t>242 - 243</t>
  </si>
  <si>
    <t>243 - 244</t>
  </si>
  <si>
    <t>244 - 245</t>
  </si>
  <si>
    <t>245 - 246</t>
  </si>
  <si>
    <t>246 - 247</t>
  </si>
  <si>
    <t>247 - 248</t>
  </si>
  <si>
    <t>248 - 249</t>
  </si>
  <si>
    <t>249 - 250</t>
  </si>
  <si>
    <t>250 - 251</t>
  </si>
  <si>
    <t>251 - 252</t>
  </si>
  <si>
    <t>252 - 253</t>
  </si>
  <si>
    <t>253 - 254</t>
  </si>
  <si>
    <t>254 - 255</t>
  </si>
  <si>
    <t>255 - 256</t>
  </si>
  <si>
    <t>256 - 257</t>
  </si>
  <si>
    <t>257 - 258</t>
  </si>
  <si>
    <t>258 - 259</t>
  </si>
  <si>
    <t>259 - 260</t>
  </si>
  <si>
    <t>260 - 261</t>
  </si>
  <si>
    <t>261 - 262</t>
  </si>
  <si>
    <t>262 - 263</t>
  </si>
  <si>
    <t>263 - 264</t>
  </si>
  <si>
    <t>264 - 265</t>
  </si>
  <si>
    <t>265 - 266</t>
  </si>
  <si>
    <t>266 - 267</t>
  </si>
  <si>
    <t>267 - 268</t>
  </si>
  <si>
    <t>268 - 269</t>
  </si>
  <si>
    <t>269 - 270</t>
  </si>
  <si>
    <t>270 - 271</t>
  </si>
  <si>
    <t>271 - 272</t>
  </si>
  <si>
    <t>272 - 273</t>
  </si>
  <si>
    <t>273 - 274</t>
  </si>
  <si>
    <t>274 - 275</t>
  </si>
  <si>
    <t>275 - 276</t>
  </si>
  <si>
    <t>276 - 277</t>
  </si>
  <si>
    <t>277 - 278</t>
  </si>
  <si>
    <t>278 - 279</t>
  </si>
  <si>
    <t>279 - 280</t>
  </si>
  <si>
    <t>280 - 281</t>
  </si>
  <si>
    <t>281 - 282</t>
  </si>
  <si>
    <t>282 - 283</t>
  </si>
  <si>
    <t>283 - 284</t>
  </si>
  <si>
    <t>284 - 285</t>
  </si>
  <si>
    <t>285 - 286</t>
  </si>
  <si>
    <t>286 - 287</t>
  </si>
  <si>
    <t>287 - 288</t>
  </si>
  <si>
    <t>288 - 289</t>
  </si>
  <si>
    <t>289 - 290</t>
  </si>
  <si>
    <t>290 - 291</t>
  </si>
  <si>
    <t>291 - 292</t>
  </si>
  <si>
    <t>292 - 293</t>
  </si>
  <si>
    <t>293 - 294</t>
  </si>
  <si>
    <t>294 - 295</t>
  </si>
  <si>
    <t>295 - 296</t>
  </si>
  <si>
    <t>296 - 297</t>
  </si>
  <si>
    <t>297 - 298</t>
  </si>
  <si>
    <t>298 - 299</t>
  </si>
  <si>
    <t>299 - 300</t>
  </si>
  <si>
    <t>Great black-backed gull</t>
  </si>
  <si>
    <t>Herring gull</t>
  </si>
  <si>
    <t>Lesser black-backed gull</t>
  </si>
  <si>
    <t>Manx shearwater</t>
  </si>
  <si>
    <t>Total impacts</t>
  </si>
  <si>
    <t xml:space="preserve">Great black-backed gull, lesser black-backed gull and herring gull are assumed not to be susceptible to mortality from distrbutional responses due to their low susceptibility to displacement. </t>
  </si>
  <si>
    <t>Great black-backed gull - PS1</t>
  </si>
  <si>
    <t>Great black-backed gull - PS2</t>
  </si>
  <si>
    <t>Great black-backed gull - PS3</t>
  </si>
  <si>
    <t>GBB</t>
  </si>
  <si>
    <t>Lesser black-backed gull - PS1</t>
  </si>
  <si>
    <t>Lesser black-backed gull - PS2</t>
  </si>
  <si>
    <t>Lesser black-backed gull - PS3</t>
  </si>
  <si>
    <t>Herring gull - PS1</t>
  </si>
  <si>
    <t>Herring gull - PS2</t>
  </si>
  <si>
    <t>Herring gull - PS3</t>
  </si>
  <si>
    <t>Manx shearwater - PS1</t>
  </si>
  <si>
    <t>Manx shearwater - PS2</t>
  </si>
  <si>
    <t>Manx shearwater - PS3</t>
  </si>
  <si>
    <t>LBB</t>
  </si>
  <si>
    <t>HG</t>
  </si>
  <si>
    <t>MX</t>
  </si>
  <si>
    <t>Great black-backed gull - PS 1</t>
  </si>
  <si>
    <t>Great black-backed gull - PS 2</t>
  </si>
  <si>
    <t>Great black-backed gull - PS 3</t>
  </si>
  <si>
    <t>Lesser black-backed gull - PS 1</t>
  </si>
  <si>
    <t>Lesser black-backed gull - PS 2</t>
  </si>
  <si>
    <t>Lesser black-backed gull - PS 3</t>
  </si>
  <si>
    <t>Herring gull - PS 1</t>
  </si>
  <si>
    <t>Herring gull - PS 2</t>
  </si>
  <si>
    <t>Herring gull - PS 3</t>
  </si>
  <si>
    <t>Manx shearwater - PS 1</t>
  </si>
  <si>
    <t>Manx shearwater - PS 2</t>
  </si>
  <si>
    <t>Manx shearwater - PS 3</t>
  </si>
  <si>
    <t>Non-breeding</t>
  </si>
  <si>
    <t>OCcAM v3.0</t>
  </si>
  <si>
    <t>Great black-backed gull, lesser black-backed gull, herring gull and Manx shearwater added - Dec 2025</t>
  </si>
  <si>
    <t>Collisions with avoidance - non-breeding (birds/month)</t>
  </si>
  <si>
    <t>Great black-backed gull collision risk densities - Jan</t>
  </si>
  <si>
    <t>Great black-backed gull collision risk densities - Feb</t>
  </si>
  <si>
    <t>Great black-backed gull collision risk densities - Mar</t>
  </si>
  <si>
    <t>Great black-backed gull collision risk densities - Apr</t>
  </si>
  <si>
    <t>Great black-backed gull collision risk densities - May</t>
  </si>
  <si>
    <t>Great black-backed gull collision risk densities - Jun</t>
  </si>
  <si>
    <t>Great black-backed gull collision risk densities - Jul</t>
  </si>
  <si>
    <t>Great black-backed gull collision risk densities - Aug</t>
  </si>
  <si>
    <t>Great black-backed gull collision risk densities - Sep</t>
  </si>
  <si>
    <t>Great black-backed gull collision risk densities - Oct</t>
  </si>
  <si>
    <t>Great black-backed gull collision risk densities - Nov</t>
  </si>
  <si>
    <t>Great black-backed gull collision risk densities - Dec</t>
  </si>
  <si>
    <t>Lesser black-backed gull collision risk densities - Jan</t>
  </si>
  <si>
    <t>Lesser black-backed gull collision risk densities - Feb</t>
  </si>
  <si>
    <t>Lesser black-backed gull collision risk densities - Mar</t>
  </si>
  <si>
    <t>Lesser black-backed gull collision risk densities - Apr</t>
  </si>
  <si>
    <t>Lesser black-backed gull collision risk densities - May</t>
  </si>
  <si>
    <t>Lesser black-backed gull collision risk densities - Jun</t>
  </si>
  <si>
    <t>Lesser black-backed gull collision risk densities - Jul</t>
  </si>
  <si>
    <t>Lesser black-backed gull collision risk densities - Aug</t>
  </si>
  <si>
    <t>Lesser black-backed gull collision risk densities - Sep</t>
  </si>
  <si>
    <t>Lesser black-backed gull collision risk densities - Oct</t>
  </si>
  <si>
    <t>Lesser black-backed gull collision risk densities - Nov</t>
  </si>
  <si>
    <t>Lesser black-backed gull collision risk densities - Dec</t>
  </si>
  <si>
    <t>Herring gull collision risk densities - Jan</t>
  </si>
  <si>
    <t>Herring gull collision risk densities - Feb</t>
  </si>
  <si>
    <t>Herring gull collision risk densities - Mar</t>
  </si>
  <si>
    <t>Herring gull collision risk densities - Apr</t>
  </si>
  <si>
    <t>Herring gull collision risk densities - May</t>
  </si>
  <si>
    <t>Herring gull collision risk densities - Jun</t>
  </si>
  <si>
    <t>Herring gull collision risk densities - Jul</t>
  </si>
  <si>
    <t>Herring gull collision risk densities - Aug</t>
  </si>
  <si>
    <t>Herring gull collision risk densities - Sep</t>
  </si>
  <si>
    <t>Herring gull collision risk densities - Oct</t>
  </si>
  <si>
    <t>Herring gull collision risk densities - Nov</t>
  </si>
  <si>
    <t>Herring gull collision risk densities - Dec</t>
  </si>
  <si>
    <t>Manx shearwater collision risk densities - Jan</t>
  </si>
  <si>
    <t>Manx shearwater collision risk densities - Feb</t>
  </si>
  <si>
    <t>Manx shearwater collision risk densities - Mar</t>
  </si>
  <si>
    <t>Manx shearwater collision risk densities - Apr</t>
  </si>
  <si>
    <t>Manx shearwater collision risk densities - May</t>
  </si>
  <si>
    <t>Manx shearwater collision risk densities - Jun</t>
  </si>
  <si>
    <t>Manx shearwater collision risk densities - Jul</t>
  </si>
  <si>
    <t>Manx shearwater collision risk densities - Aug</t>
  </si>
  <si>
    <t>Manx shearwater collision risk densities - Sep</t>
  </si>
  <si>
    <t>Manx shearwater collision risk densities - Oct</t>
  </si>
  <si>
    <t>Manx shearwater collision risk densities - Nov</t>
  </si>
  <si>
    <t>Manx shearwater collision risk densities - Dec</t>
  </si>
  <si>
    <t>Lesser black-backed gull avoidance</t>
  </si>
  <si>
    <t>Herring gull avoidance</t>
  </si>
  <si>
    <t>Manx shearwater avoidance</t>
  </si>
  <si>
    <t>Great black-backed gull avoidance</t>
  </si>
  <si>
    <t>Great black-backed gull nocturnal activity as a proportion of daylight hours</t>
  </si>
  <si>
    <t>Lesser black-backed gull nocturnal activity as a proportion of daylight hours</t>
  </si>
  <si>
    <t>Herring gull nocturnal activity as a proportion of daylight hours</t>
  </si>
  <si>
    <t>Manx shearwater nocturnal activity as a proportion of daylight hours</t>
  </si>
  <si>
    <t>Manx shearwater distributional response densities - Breeding</t>
  </si>
  <si>
    <t>Manx shearwater distributional response densities - Post-breeding migration</t>
  </si>
  <si>
    <t>Manx shearwater distributional response densities - Return migration</t>
  </si>
  <si>
    <t>Manx shearwater displacement rate</t>
  </si>
  <si>
    <t>Manx shearwater displacement mortality rate - Breeding</t>
  </si>
  <si>
    <t>Manx shearwater displacement mortality rate - Non-breeding</t>
  </si>
  <si>
    <t>Reference population size - puffin</t>
  </si>
  <si>
    <t>Reference population size - great black-backed gull</t>
  </si>
  <si>
    <t>Reference population size - lesser black-blacked gull</t>
  </si>
  <si>
    <t>Reference population size - herring gull</t>
  </si>
  <si>
    <t>Reference population size - Manx shearwater</t>
  </si>
  <si>
    <t>Ratio of reference population to total population - great black-backed gull breeding</t>
  </si>
  <si>
    <t>Correction to be applied for adult ratio - great black-backed gull breeding</t>
  </si>
  <si>
    <t>Ratio of reference population to total population - great black-backed gull non-breeding</t>
  </si>
  <si>
    <t>Correction to be applied for adult ratio - great black-backed gull non-breeding</t>
  </si>
  <si>
    <t>Ratio of reference population to total population - lesser black-backed gull breeding</t>
  </si>
  <si>
    <t>Correction to be applied for adult ratio - lesser black-backed gull breeding</t>
  </si>
  <si>
    <t>Ratio of reference population to total population - lesser black-backed gull non-breeding</t>
  </si>
  <si>
    <t>Correction to be applied for adult ratio - lesser black-backed gull non-breeding</t>
  </si>
  <si>
    <t>Ratio of reference population to total population - lesser black-backed gull post-breeding migration</t>
  </si>
  <si>
    <t>Correction to be applied for adult ratio - lesser black-backed gull post-breeding migration</t>
  </si>
  <si>
    <t>Ratio of reference population to total population - lesser black-backed gull return migration</t>
  </si>
  <si>
    <t>Correction to be applied for adult ratio - lesser black-backed gull return migration</t>
  </si>
  <si>
    <t>Ratio of reference population to total population - herring gull breeding</t>
  </si>
  <si>
    <t>Correction to be applied for adult ratio - herring gull breeding</t>
  </si>
  <si>
    <t>Ratio of reference population to total population - herring gull non-breeding</t>
  </si>
  <si>
    <t>Correction to be applied for adult ratio - herring gull non-breeding</t>
  </si>
  <si>
    <t>Ratio of reference population to total population - Manx shearwater breeding</t>
  </si>
  <si>
    <t>Correction to be applied for adult ratio - Manx shearwater breeding</t>
  </si>
  <si>
    <t>Ratio of reference population to total population - Manx shearwater post-breeding migration</t>
  </si>
  <si>
    <t>Correction to be applied for adult ratio - Manx shearwater post-breeding migration</t>
  </si>
  <si>
    <t>Ratio of reference population to total population - Manx shearwater return migration</t>
  </si>
  <si>
    <t>Correction to be applied for adult ratio - Manx shearwater return migration</t>
  </si>
  <si>
    <t>Rotor diameter (m)</t>
  </si>
  <si>
    <t>Reference population size - kittiwake</t>
  </si>
  <si>
    <t>Reference population size - gannet</t>
  </si>
  <si>
    <t>Reference population size - guillemot</t>
  </si>
  <si>
    <t>Reference population size - razorbill</t>
  </si>
  <si>
    <t>Correction to be applied for sabbatical birds - kittiwake breeding</t>
  </si>
  <si>
    <t>Correction to be applied for sabbatical birds - kittiwake post-breeding migration</t>
  </si>
  <si>
    <t>Correction to be applied for sabbatical birds - kittiwake return migration</t>
  </si>
  <si>
    <t>Correction to be applied for sabbatical birds - gannet breeding</t>
  </si>
  <si>
    <t>Correction to be applied for sabbatical birds - gannet post-breeding migration</t>
  </si>
  <si>
    <t>Correction to be applied for sabbatical birds - gannet return migration</t>
  </si>
  <si>
    <t>Correction to be applied for sabbatical birds - guillemot breeding</t>
  </si>
  <si>
    <t xml:space="preserve">Correction to be applied for sabbatical birds - guillemot non-breeding </t>
  </si>
  <si>
    <t>Correction to be applied for sabbatical birds - razorbill breeding</t>
  </si>
  <si>
    <t xml:space="preserve">Correction to be applied for sabbatical birds - razorbill non-breeding </t>
  </si>
  <si>
    <t>Correction to be applied for sabbatical birds - razorbill post-breeding migration</t>
  </si>
  <si>
    <t>Correction to be applied for sabbatical birds - razorbill return migration</t>
  </si>
  <si>
    <t>Correction to be applied for sabbatical birds - puffin breeding</t>
  </si>
  <si>
    <t xml:space="preserve">Correction to be applied for sabbatical birds - puffin non-breeding </t>
  </si>
  <si>
    <t>Correction to be applied for sabbatical birds - great black-backed gull breeding</t>
  </si>
  <si>
    <t xml:space="preserve">Correction to be applied for sabbatical birds - great black-backed gull non-breeding </t>
  </si>
  <si>
    <t>Correction to be applied for sabbatical birds - lesser black-backed gull breeding</t>
  </si>
  <si>
    <t xml:space="preserve">Correction to be applied for sabbatical birds - lesser black-backed gull non-breeding </t>
  </si>
  <si>
    <t>Correction to be applied for sabbatical birds - lesser black-backed gull post-breeding migration</t>
  </si>
  <si>
    <t>Correction to be applied for sabbatical birds - lesser black-backed gull return migration</t>
  </si>
  <si>
    <t>Correction to be applied for sabbatical birds - herring gull breeding</t>
  </si>
  <si>
    <t xml:space="preserve">Correction to be applied for sabbatical birds - herring gull non-breeding </t>
  </si>
  <si>
    <t>Correction to be applied for sabbatical birds - Manx shearwater breeding</t>
  </si>
  <si>
    <t>Correction to be applied for sabbatical birds - Manx shearwater post-breeding migration</t>
  </si>
  <si>
    <t>Correction to be applied for sabbatical birds - Manx shearwater return migration</t>
  </si>
  <si>
    <t>Kittiwake impacts apportioned to ref pop</t>
  </si>
  <si>
    <t>Gannet impacts apportioned to ref pop</t>
  </si>
  <si>
    <t>Guillemot impacts apportioned to ref pop</t>
  </si>
  <si>
    <t>Razorbill impacts apportioned to ref pop</t>
  </si>
  <si>
    <t>Puffin impacts apportioned to ref pop</t>
  </si>
  <si>
    <t>Great black-backed gull total impacts</t>
  </si>
  <si>
    <t>Great black-backed gull impacts apportioned to ref pop</t>
  </si>
  <si>
    <t>Great black-backed gull percentage of population impacted</t>
  </si>
  <si>
    <t>Great black-backed gull collision mortality - breeding</t>
  </si>
  <si>
    <t>Great black-backed gull collision mortality - TOTAL</t>
  </si>
  <si>
    <t>Great black-backed gull apportioned collision mortality - breeding</t>
  </si>
  <si>
    <t>Great black-backed gull apportioned collision mortality - TOTAL</t>
  </si>
  <si>
    <t>Lesser black-backed gull total impacts</t>
  </si>
  <si>
    <t>Lesser black-backed gull impacts apportioned to ref pop</t>
  </si>
  <si>
    <t>Lesser black-backed gull percentage of population impacted</t>
  </si>
  <si>
    <t>Lesser black-backed gull collision mortality - breeding</t>
  </si>
  <si>
    <t>Lesser black-backed gull collision mortality - post-breeding</t>
  </si>
  <si>
    <t>Lesser black-backed gull collision mortality - return migration</t>
  </si>
  <si>
    <t>Lesser black-backed gull collision mortality - TOTAL</t>
  </si>
  <si>
    <t>Lesser black-backed gull apportioned collision mortality - breeding</t>
  </si>
  <si>
    <t>Lesser black-backed gull apportioned collision mortality - post-breeding</t>
  </si>
  <si>
    <t>Lesser black-backed gull apportioned collision mortality - return migration</t>
  </si>
  <si>
    <t>Lesser black-backed gull apportioned collision mortality - TOTAL</t>
  </si>
  <si>
    <t>Herring gull total impacts</t>
  </si>
  <si>
    <t>Herring gull impacts apportioned to ref pop</t>
  </si>
  <si>
    <t>Herring gull percentage of population impacted</t>
  </si>
  <si>
    <t>Herring gull collision mortality - breeding</t>
  </si>
  <si>
    <t>Herring gull collision mortality - TOTAL</t>
  </si>
  <si>
    <t>Herring gull apportioned collision mortality - breeding</t>
  </si>
  <si>
    <t>Herring gull apportioned collision mortality - TOTAL</t>
  </si>
  <si>
    <t>Manx shearwater total impacts</t>
  </si>
  <si>
    <t>Manx shearwater impacts apportioned to ref pop</t>
  </si>
  <si>
    <t>Manx shearwater percentage of population impacted</t>
  </si>
  <si>
    <t>Manx shearwater distributional response mortality - breeding</t>
  </si>
  <si>
    <t>Manx shearwater distributional response mortality - post-breeding</t>
  </si>
  <si>
    <t>Manx shearwater distributional response mortality - return migration</t>
  </si>
  <si>
    <t>Manx shearwater distributional response mortality - TOTAL</t>
  </si>
  <si>
    <t>Manx shearwater apportioned distributional response mortality - breeding</t>
  </si>
  <si>
    <t>Manx shearwater apportioned distributional response mortality - post-breeding</t>
  </si>
  <si>
    <t>Manx shearwater apportioned distributional response mortality - return migration</t>
  </si>
  <si>
    <t>Manx shearwater apportioned distributional response mortality - TOTAL</t>
  </si>
  <si>
    <t>Manx shearwater collision mortality - breeding</t>
  </si>
  <si>
    <t>Manx shearwater collision mortality - post-breeding</t>
  </si>
  <si>
    <t>Manx shearwater collision mortality - return migration</t>
  </si>
  <si>
    <t>Manx shearwater collision mortality - TOTAL</t>
  </si>
  <si>
    <t>Manx shearwater apportioned collision mortality - breeding</t>
  </si>
  <si>
    <t>Manx shearwater apportioned collision mortality - post-breeding</t>
  </si>
  <si>
    <t>Manx shearwater apportioned collision mortality - return migration</t>
  </si>
  <si>
    <t>Manx shearwater apportioned collision mortality - TOTAL</t>
  </si>
  <si>
    <t>Great black-backed gull collision mortality - non-breeding</t>
  </si>
  <si>
    <t>Great black-backed gull apportioned collision mortality - non-breeding</t>
  </si>
  <si>
    <t>Lesser black-backed gull collision mortality - non-breeding</t>
  </si>
  <si>
    <t>Lesser black-backed gull apportioned collision mortality - non-breeding</t>
  </si>
  <si>
    <t>Herring gull collision mortality - non-breeding</t>
  </si>
  <si>
    <t>Herring gull apportioned collision mortality - non-breeding</t>
  </si>
  <si>
    <r>
      <t>Monthly mean densities of birds in flight (birds per km</t>
    </r>
    <r>
      <rPr>
        <vertAlign val="superscript"/>
        <sz val="11"/>
        <color theme="1"/>
        <rFont val="Avenir Next LT Pro"/>
        <family val="2"/>
      </rPr>
      <t>2</t>
    </r>
    <r>
      <rPr>
        <sz val="11"/>
        <color theme="1"/>
        <rFont val="Avenir Next LT Pro"/>
        <family val="2"/>
      </rPr>
      <t>)</t>
    </r>
  </si>
  <si>
    <r>
      <t xml:space="preserve">Mean peak seasonal </t>
    </r>
    <r>
      <rPr>
        <b/>
        <sz val="11"/>
        <color theme="1"/>
        <rFont val="Avenir Next LT Pro"/>
        <family val="2"/>
      </rPr>
      <t xml:space="preserve">densities </t>
    </r>
    <r>
      <rPr>
        <sz val="11"/>
        <color theme="1"/>
        <rFont val="Avenir Next LT Pro"/>
        <family val="2"/>
      </rPr>
      <t>of birds in flight and on sea 
combined (km</t>
    </r>
    <r>
      <rPr>
        <vertAlign val="superscript"/>
        <sz val="11"/>
        <color theme="1"/>
        <rFont val="Avenir Next LT Pro"/>
        <family val="2"/>
      </rPr>
      <t>2</t>
    </r>
    <r>
      <rPr>
        <sz val="11"/>
        <color theme="1"/>
        <rFont val="Avenir Next LT Pro"/>
        <family val="2"/>
      </rPr>
      <t>)</t>
    </r>
  </si>
  <si>
    <t>ⓘ</t>
  </si>
  <si>
    <t>Bird avoidance rate (micro- and meso-avoidance)</t>
  </si>
  <si>
    <t xml:space="preserve">Bird displacement mortality rate - breeding </t>
  </si>
  <si>
    <r>
      <t xml:space="preserve">Tabs for collision modelling are based on the spreadsheet produced by Band (2012) and daylength calculations are based on Forsyth </t>
    </r>
    <r>
      <rPr>
        <i/>
        <sz val="12"/>
        <color theme="1"/>
        <rFont val="Avenir Next LT Pro"/>
        <family val="2"/>
      </rPr>
      <t>et al.</t>
    </r>
    <r>
      <rPr>
        <sz val="12"/>
        <color theme="1"/>
        <rFont val="Avenir Next LT Pro"/>
        <family val="2"/>
      </rPr>
      <t>, 1995</t>
    </r>
    <r>
      <rPr>
        <b/>
        <vertAlign val="superscript"/>
        <sz val="12"/>
        <color rgb="FF00975B"/>
        <rFont val="Avenir Next LT Pro"/>
        <family val="2"/>
      </rPr>
      <t>ⓘ</t>
    </r>
    <r>
      <rPr>
        <sz val="12"/>
        <color theme="1"/>
        <rFont val="Avenir Next LT Pro"/>
        <family val="2"/>
      </rPr>
      <t xml:space="preserve">. </t>
    </r>
  </si>
  <si>
    <t xml:space="preserve">Rotor diameter (m) </t>
  </si>
  <si>
    <t>Parameter sets additive or alternative</t>
  </si>
  <si>
    <t xml:space="preserve">Number of parameter sets (PS) </t>
  </si>
  <si>
    <r>
      <t>Biometric parameters</t>
    </r>
    <r>
      <rPr>
        <sz val="11"/>
        <color theme="1"/>
        <rFont val="Avenir Next LT Pro"/>
        <family val="2"/>
      </rPr>
      <t xml:space="preserve">   </t>
    </r>
    <r>
      <rPr>
        <b/>
        <sz val="12"/>
        <color rgb="FF00A472"/>
        <rFont val="Avenir Next LT Pro"/>
        <family val="2"/>
      </rPr>
      <t>ⓘ</t>
    </r>
  </si>
  <si>
    <r>
      <t>Bird flight height distributions</t>
    </r>
    <r>
      <rPr>
        <sz val="11"/>
        <color theme="1"/>
        <rFont val="Avenir Next LT Pro"/>
        <family val="2"/>
      </rPr>
      <t xml:space="preserve">   </t>
    </r>
    <r>
      <rPr>
        <b/>
        <sz val="12"/>
        <color rgb="FF00A472"/>
        <rFont val="Avenir Next LT Pro"/>
        <family val="2"/>
      </rPr>
      <t>ⓘ</t>
    </r>
  </si>
  <si>
    <r>
      <t>Seasonal definitions</t>
    </r>
    <r>
      <rPr>
        <sz val="11"/>
        <color theme="1"/>
        <rFont val="Avenir Next LT Pro"/>
        <family val="2"/>
      </rPr>
      <t xml:space="preserve">   </t>
    </r>
    <r>
      <rPr>
        <b/>
        <sz val="12"/>
        <color rgb="FF00A472"/>
        <rFont val="Avenir Next LT Pro"/>
        <family val="2"/>
      </rPr>
      <t>ⓘ</t>
    </r>
  </si>
  <si>
    <r>
      <t xml:space="preserve">Proportion of the population adult   </t>
    </r>
    <r>
      <rPr>
        <b/>
        <sz val="12"/>
        <color rgb="FF00A472"/>
        <rFont val="Avenir Next LT Pro"/>
        <family val="2"/>
      </rPr>
      <t>ⓘ</t>
    </r>
  </si>
  <si>
    <r>
      <t>Wind turbine specifications</t>
    </r>
    <r>
      <rPr>
        <sz val="11"/>
        <color theme="1"/>
        <rFont val="Avenir Next LT Pro"/>
        <family val="2"/>
      </rPr>
      <t xml:space="preserve">  </t>
    </r>
    <r>
      <rPr>
        <b/>
        <sz val="12"/>
        <color rgb="FF00A472"/>
        <rFont val="Avenir Next LT Pro"/>
        <family val="2"/>
      </rPr>
      <t>ⓘ</t>
    </r>
  </si>
  <si>
    <r>
      <t xml:space="preserve">Proportion operational - wind availability  </t>
    </r>
    <r>
      <rPr>
        <b/>
        <sz val="12"/>
        <color rgb="FF00A472"/>
        <rFont val="Avenir Next LT Pro"/>
        <family val="2"/>
      </rPr>
      <t>ⓘ</t>
    </r>
  </si>
  <si>
    <r>
      <t xml:space="preserve">Sabbatical rate   </t>
    </r>
    <r>
      <rPr>
        <b/>
        <sz val="12"/>
        <color rgb="FF00A472"/>
        <rFont val="Avenir Next LT Pro"/>
        <family val="2"/>
      </rPr>
      <t>ⓘ</t>
    </r>
  </si>
  <si>
    <t>Bird aspect ratio:  b</t>
  </si>
  <si>
    <r>
      <t xml:space="preserve">Single transit collision risk   </t>
    </r>
    <r>
      <rPr>
        <b/>
        <sz val="18"/>
        <color rgb="FF00A472"/>
        <rFont val="Avenir Next LT Pro"/>
        <family val="2"/>
      </rPr>
      <t>ⓘ</t>
    </r>
  </si>
  <si>
    <r>
      <t>Total rotor frontal area (m</t>
    </r>
    <r>
      <rPr>
        <vertAlign val="superscript"/>
        <sz val="11"/>
        <rFont val="Avenir Next LT Pro"/>
        <family val="2"/>
      </rPr>
      <t>2</t>
    </r>
    <r>
      <rPr>
        <sz val="11"/>
        <rFont val="Avenir Next LT Pro"/>
        <family val="2"/>
      </rPr>
      <t>)</t>
    </r>
  </si>
  <si>
    <r>
      <t>Daytime areal bird density (birds/m</t>
    </r>
    <r>
      <rPr>
        <vertAlign val="superscript"/>
        <sz val="11"/>
        <rFont val="Avenir Next LT Pro"/>
        <family val="2"/>
      </rPr>
      <t>2</t>
    </r>
    <r>
      <rPr>
        <sz val="11"/>
        <rFont val="Avenir Next LT Pro"/>
        <family val="2"/>
      </rPr>
      <t>)</t>
    </r>
  </si>
  <si>
    <r>
      <t xml:space="preserve">Hours of daylight      </t>
    </r>
    <r>
      <rPr>
        <b/>
        <sz val="18"/>
        <color rgb="FF00A472"/>
        <rFont val="Avenir Next LT Pro"/>
        <family val="2"/>
      </rPr>
      <t>ⓘ</t>
    </r>
  </si>
  <si>
    <r>
      <t xml:space="preserve">Proportion of birds at collision height     </t>
    </r>
    <r>
      <rPr>
        <b/>
        <sz val="18"/>
        <color rgb="FF00A472"/>
        <rFont val="Avenir Next LT Pro"/>
        <family val="2"/>
      </rPr>
      <t>ⓘ</t>
    </r>
  </si>
  <si>
    <r>
      <t xml:space="preserve">Calculations based on Forsythe </t>
    </r>
    <r>
      <rPr>
        <b/>
        <sz val="10"/>
        <rFont val="Avenir Next LT Pro"/>
        <family val="2"/>
      </rPr>
      <t xml:space="preserve">et al., 1995), as implemented in Band et al., 2012.   </t>
    </r>
    <r>
      <rPr>
        <b/>
        <sz val="12"/>
        <color rgb="FF00A472"/>
        <rFont val="Avenir Next LT Pro"/>
        <family val="2"/>
      </rPr>
      <t>ⓘ</t>
    </r>
  </si>
  <si>
    <t>Collisions with avoidance - breeding/post-breeding migration (birds/month)</t>
  </si>
  <si>
    <t>Collisions with avoidance - non-breeding/breeding (birds/month)</t>
  </si>
  <si>
    <t>Collisions with avoidance - breeding/non-breeding (birds/month)</t>
  </si>
  <si>
    <t>Collisions with avoidance - return migration/breeding (birds/month)</t>
  </si>
  <si>
    <t>NA</t>
  </si>
  <si>
    <t>Collisions with avoidance - non-breeding/return migration (birds/month)</t>
  </si>
  <si>
    <t>Collisions with avoidance - post-breeding/non-breeding (birds/month)</t>
  </si>
  <si>
    <t>Collisions with avoidance - NA/return migration (birds/month)</t>
  </si>
  <si>
    <t>Collisions with avoidance - breeding (birds/month)</t>
  </si>
  <si>
    <t>Collisions with avoidance - post-breeding migration (birds/month)</t>
  </si>
  <si>
    <t>Collisions with avoidance - return migration (birds/month)</t>
  </si>
  <si>
    <t>Collisions with avoidance - post-breeding migration/NA (birds/month)</t>
  </si>
  <si>
    <t>Collisions with avoidance - post-breeding/return migration (birds/month)</t>
  </si>
  <si>
    <r>
      <t xml:space="preserve">Overall collision risk    </t>
    </r>
    <r>
      <rPr>
        <b/>
        <sz val="16"/>
        <color rgb="FF00A472"/>
        <rFont val="Avenir Next LT Pro"/>
        <family val="2"/>
      </rPr>
      <t>ⓘ</t>
    </r>
  </si>
  <si>
    <t>Addition of option to include half months in seasonal definitions - Dec 2025</t>
  </si>
  <si>
    <t>Re-formatting of some cells for easier copy pasting into the tool - Dec 2025</t>
  </si>
  <si>
    <t>Turbine parameters to be used</t>
  </si>
  <si>
    <t>Rotor speed (rpm)</t>
  </si>
  <si>
    <t>Bird macro-avoidance rate - breeding</t>
  </si>
  <si>
    <t>Bird macro-avoidance rate - non-breeding</t>
  </si>
  <si>
    <t>Gannet avoidance</t>
  </si>
  <si>
    <t>Gannet macro-avoidance - Breeding</t>
  </si>
  <si>
    <t>Gannet macro-avoidance - Non-breeding</t>
  </si>
  <si>
    <r>
      <t>Area of windfarm footprint(s) + displacement buffer (km</t>
    </r>
    <r>
      <rPr>
        <vertAlign val="superscript"/>
        <sz val="11"/>
        <color theme="1"/>
        <rFont val="Avenir Next LT Pro"/>
        <family val="2"/>
      </rPr>
      <t>2</t>
    </r>
    <r>
      <rPr>
        <sz val="11"/>
        <color theme="1"/>
        <rFont val="Avenir Next LT Pro"/>
        <family val="2"/>
      </rPr>
      <t>)</t>
    </r>
  </si>
  <si>
    <r>
      <t xml:space="preserve">Air gap </t>
    </r>
    <r>
      <rPr>
        <u/>
        <sz val="11"/>
        <color theme="1"/>
        <rFont val="Avenir Next LT Pro"/>
        <family val="2"/>
      </rPr>
      <t>measured to mean sea level (MSL)</t>
    </r>
    <r>
      <rPr>
        <sz val="11"/>
        <color theme="1"/>
        <rFont val="Avenir Next LT Pro"/>
        <family val="2"/>
      </rPr>
      <t xml:space="preserve"> (m)</t>
    </r>
  </si>
  <si>
    <t>• SNCBs, Statutory Nature Conservation Bodies (2024) Joint advice note from the Statutory Nature Conservation Bodies (SNCBs) regarding bird collision risk modelling for offshore wind developments. Available at: https://data.jncc.gov.uk/data/f7892820-0f84-4e96-9eff-168f93bd343d/joint-sncb-crm-advice-note.pdf</t>
  </si>
  <si>
    <r>
      <t xml:space="preserve">Table 1: Turbine parameters - this table auto-completes with either pre-defined turbine parameters depending on turbine diameter (see </t>
    </r>
    <r>
      <rPr>
        <b/>
        <sz val="11"/>
        <color theme="1" tint="0.14999847407452621"/>
        <rFont val="Avenir Next LT Pro"/>
        <family val="2"/>
      </rPr>
      <t xml:space="preserve">Default parameters </t>
    </r>
    <r>
      <rPr>
        <sz val="11"/>
        <color theme="1" tint="0.14999847407452621"/>
        <rFont val="Avenir Next LT Pro"/>
        <family val="2"/>
      </rPr>
      <t>tab for more information) or parameters defined by the user to the left.</t>
    </r>
  </si>
  <si>
    <t>Addition of more easily user-definable turbine rotation speed, blade width and pitch - Jan 2026</t>
  </si>
  <si>
    <t>Addition of option to define gannet macro-avoidance seasonally (breeding vs non-breeding) - Jan 2026</t>
  </si>
  <si>
    <t>Update of bird population tab so that sabbatical adjustments can only be made if only the adult portion of the population is being considered - Jan 2026</t>
  </si>
  <si>
    <t>Associated updates to the run log and assumptions sheet - Jan 2026</t>
  </si>
  <si>
    <t>Minor stylistic updates and small bug fix in gannet overall collision - Dec 2025</t>
  </si>
  <si>
    <t>Updates from OCcAM v2.1</t>
  </si>
  <si>
    <r>
      <rPr>
        <b/>
        <sz val="12"/>
        <color rgb="FF363636"/>
        <rFont val="Avenir Next LT Pro"/>
        <family val="2"/>
      </rPr>
      <t>Collisions</t>
    </r>
    <r>
      <rPr>
        <sz val="12"/>
        <color theme="1"/>
        <rFont val="Avenir Next LT Pro"/>
        <family val="2"/>
      </rPr>
      <t xml:space="preserve"> with wind turbines are calculated based on the deterministic Band Collision Risk Model (Band 2012)</t>
    </r>
    <r>
      <rPr>
        <b/>
        <vertAlign val="superscript"/>
        <sz val="12"/>
        <color rgb="FF00975B"/>
        <rFont val="Avenir Next LT Pro"/>
        <family val="2"/>
      </rPr>
      <t>ⓘ</t>
    </r>
    <r>
      <rPr>
        <sz val="12"/>
        <color theme="1"/>
        <rFont val="Avenir Next LT Pro"/>
        <family val="2"/>
      </rPr>
      <t>.</t>
    </r>
  </si>
  <si>
    <r>
      <t>Mortalities associated with</t>
    </r>
    <r>
      <rPr>
        <sz val="12"/>
        <color rgb="FF007682"/>
        <rFont val="Avenir Next LT Pro"/>
        <family val="2"/>
      </rPr>
      <t xml:space="preserve"> </t>
    </r>
    <r>
      <rPr>
        <b/>
        <sz val="12"/>
        <color rgb="FF363636"/>
        <rFont val="Avenir Next LT Pro"/>
        <family val="2"/>
      </rPr>
      <t>distributional responses</t>
    </r>
    <r>
      <rPr>
        <sz val="12"/>
        <color theme="1"/>
        <rFont val="Avenir Next LT Pro"/>
        <family val="2"/>
      </rPr>
      <t xml:space="preserve"> to wind farms are calculated using the displacement matrix approach (SNCBs, 2022)</t>
    </r>
    <r>
      <rPr>
        <b/>
        <vertAlign val="superscript"/>
        <sz val="12"/>
        <color rgb="FF00975B"/>
        <rFont val="Avenir Next LT Pro"/>
        <family val="2"/>
      </rPr>
      <t>ⓘ</t>
    </r>
    <r>
      <rPr>
        <sz val="12"/>
        <color theme="1"/>
        <rFont val="Avenir Next LT Pro"/>
        <family val="2"/>
      </rPr>
      <t>.</t>
    </r>
  </si>
  <si>
    <r>
      <t xml:space="preserve">Fatalities can then be apportioned to a reference population. Depending on the nature of the reference population used, the tool has functionality to allow scaling of predicted mortalities to reflect only adult birds, to exclude sabbatical birds, and to input an </t>
    </r>
    <r>
      <rPr>
        <b/>
        <sz val="12"/>
        <color rgb="FF363636"/>
        <rFont val="Avenir Next LT Pro"/>
        <family val="2"/>
      </rPr>
      <t>apportionment</t>
    </r>
    <r>
      <rPr>
        <sz val="12"/>
        <color theme="1"/>
        <rFont val="Avenir Next LT Pro"/>
        <family val="2"/>
      </rPr>
      <t xml:space="preserve"> ratio representing the relative contribution of the reference population to the total population at risk of mortality. </t>
    </r>
  </si>
  <si>
    <r>
      <t xml:space="preserve">The tool is designed to be </t>
    </r>
    <r>
      <rPr>
        <b/>
        <sz val="12"/>
        <color rgb="FF363636"/>
        <rFont val="Avenir Next LT Pro"/>
        <family val="2"/>
      </rPr>
      <t>easy to use</t>
    </r>
    <r>
      <rPr>
        <sz val="12"/>
        <color theme="1"/>
        <rFont val="Avenir Next LT Pro"/>
        <family val="2"/>
      </rPr>
      <t xml:space="preserve"> and </t>
    </r>
    <r>
      <rPr>
        <b/>
        <sz val="12"/>
        <color rgb="FF363636"/>
        <rFont val="Avenir Next LT Pro"/>
        <family val="2"/>
      </rPr>
      <t>transparent</t>
    </r>
    <r>
      <rPr>
        <sz val="12"/>
        <color theme="1"/>
        <rFont val="Avenir Next LT Pro"/>
        <family val="2"/>
      </rPr>
      <t xml:space="preserve">. The user need only complete the inputs on the three </t>
    </r>
    <r>
      <rPr>
        <b/>
        <sz val="12"/>
        <color rgb="FF363636"/>
        <rFont val="Avenir Next LT Pro"/>
        <family val="2"/>
      </rPr>
      <t>User input</t>
    </r>
    <r>
      <rPr>
        <b/>
        <sz val="12"/>
        <color rgb="FF4B2582"/>
        <rFont val="Avenir Next LT Pro"/>
        <family val="2"/>
      </rPr>
      <t xml:space="preserve"> </t>
    </r>
    <r>
      <rPr>
        <sz val="12"/>
        <color theme="1"/>
        <rFont val="Avenir Next LT Pro"/>
        <family val="2"/>
      </rPr>
      <t>tabs and the results will be displayed in the</t>
    </r>
    <r>
      <rPr>
        <sz val="12"/>
        <color rgb="FF552583"/>
        <rFont val="Avenir Next LT Pro"/>
        <family val="2"/>
      </rPr>
      <t xml:space="preserve"> </t>
    </r>
    <r>
      <rPr>
        <b/>
        <sz val="12"/>
        <color rgb="FF363636"/>
        <rFont val="Avenir Next LT Pro"/>
        <family val="2"/>
      </rPr>
      <t>Results</t>
    </r>
    <r>
      <rPr>
        <sz val="12"/>
        <color rgb="FF4B2582"/>
        <rFont val="Avenir Next LT Pro"/>
        <family val="2"/>
      </rPr>
      <t xml:space="preserve"> </t>
    </r>
    <r>
      <rPr>
        <sz val="12"/>
        <color theme="1"/>
        <rFont val="Avenir Next LT Pro"/>
        <family val="2"/>
      </rPr>
      <t>tab.</t>
    </r>
  </si>
  <si>
    <r>
      <t xml:space="preserve">An additional </t>
    </r>
    <r>
      <rPr>
        <b/>
        <sz val="12"/>
        <color rgb="FF363636"/>
        <rFont val="Avenir Next LT Pro"/>
        <family val="2"/>
      </rPr>
      <t>Run log and assumptions</t>
    </r>
    <r>
      <rPr>
        <b/>
        <sz val="12"/>
        <color rgb="FF4B2582"/>
        <rFont val="Avenir Next LT Pro"/>
        <family val="2"/>
      </rPr>
      <t xml:space="preserve"> </t>
    </r>
    <r>
      <rPr>
        <sz val="12"/>
        <color theme="1"/>
        <rFont val="Avenir Next LT Pro"/>
        <family val="2"/>
      </rPr>
      <t xml:space="preserve">tab provides user-inputs and results in a long format that can be copied out to allow easy comparison among runs. There is also space  to record the rationale and assumptions underlying the user inputs. </t>
    </r>
  </si>
  <si>
    <r>
      <t xml:space="preserve">Other parameters used in the modelling are indicated in the </t>
    </r>
    <r>
      <rPr>
        <b/>
        <sz val="12"/>
        <color rgb="FF363636"/>
        <rFont val="Avenir Next LT Pro"/>
        <family val="2"/>
      </rPr>
      <t>Default parameters</t>
    </r>
    <r>
      <rPr>
        <b/>
        <sz val="12"/>
        <color rgb="FF4B2582"/>
        <rFont val="Avenir Next LT Pro"/>
        <family val="2"/>
      </rPr>
      <t xml:space="preserve"> </t>
    </r>
    <r>
      <rPr>
        <sz val="12"/>
        <color theme="1"/>
        <rFont val="Avenir Next LT Pro"/>
        <family val="2"/>
      </rPr>
      <t xml:space="preserve">tab and all other tabs carry out calculations required to derive the predictions. All cells that do not need to be edited are locked, but the formulae used are visible and sheets can be unlocked by clicking on view - unprotect sheet. </t>
    </r>
  </si>
  <si>
    <r>
      <t>The tool follows the current EIA/HRA assessment process currently applied in the UK (SNCBs, 2022; SNCBs 2024;NatureScot, 2023)</t>
    </r>
    <r>
      <rPr>
        <b/>
        <vertAlign val="superscript"/>
        <sz val="12"/>
        <color rgb="FF00975B"/>
        <rFont val="Avenir Next LT Pro"/>
        <family val="2"/>
      </rPr>
      <t>ⓘ</t>
    </r>
    <r>
      <rPr>
        <sz val="12"/>
        <color theme="1"/>
        <rFont val="Avenir Next LT Pro"/>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</si>
</sst>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
    <numFmt numFmtId="167" formatCode="0.000"/>
    <numFmt numFmtId="168" formatCode="0.0000"/>
    <numFmt numFmtId="169" formatCode="0.000%"/>
    <numFmt numFmtId="170" formatCode="0.00000"/>
    <numFmt numFmtId="171" formatCode="0.000000"/>
  </numFmts>
  <fonts count="67" x14ac:knownFonts="1">
    <font>
      <sz val="11"/>
      <color theme="1"/>
      <name val="Aptos Narrow"/>
      <family val="2"/>
      <scheme val="minor"/>
    </font>
    <font>
      <sz val="8"/>
      <name val="Aptos Narrow"/>
      <family val="2"/>
      <scheme val="minor"/>
    </font>
    <font>
      <sz val="10"/>
      <name val="Arial"/>
      <family val="2"/>
    </font>
    <font>
      <b/>
      <sz val="11"/>
      <color theme="1"/>
      <name val="Aptos Narrow"/>
      <family val="2"/>
      <scheme val="minor"/>
    </font>
    <font>
      <sz val="11"/>
      <color theme="1"/>
      <name val="Aptos Narrow"/>
      <family val="2"/>
      <scheme val="minor"/>
    </font>
    <font>
      <sz val="10"/>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8"/>
      <color theme="3"/>
      <name val="Aptos Display"/>
      <family val="2"/>
      <scheme val="major"/>
    </font>
    <font>
      <sz val="11"/>
      <color rgb="FF9C6500"/>
      <name val="Aptos Narrow"/>
      <family val="2"/>
      <scheme val="minor"/>
    </font>
    <font>
      <sz val="11"/>
      <color theme="1"/>
      <name val="Avenir Next LT Pro"/>
      <family val="2"/>
    </font>
    <font>
      <b/>
      <sz val="36"/>
      <color rgb="FF4B2582"/>
      <name val="Avenir Next LT Pro"/>
      <family val="2"/>
    </font>
    <font>
      <b/>
      <sz val="26"/>
      <color theme="0" tint="-0.499984740745262"/>
      <name val="Avenir Next LT Pro"/>
      <family val="2"/>
    </font>
    <font>
      <b/>
      <sz val="26"/>
      <color rgb="FF00975B"/>
      <name val="Avenir Next LT Pro"/>
      <family val="2"/>
    </font>
    <font>
      <b/>
      <sz val="16"/>
      <color theme="1"/>
      <name val="Avenir Next LT Pro"/>
      <family val="2"/>
    </font>
    <font>
      <b/>
      <sz val="36"/>
      <color theme="0" tint="-0.499984740745262"/>
      <name val="Avenir Next LT Pro"/>
      <family val="2"/>
    </font>
    <font>
      <b/>
      <sz val="36"/>
      <color rgb="FF00975B"/>
      <name val="Avenir Next LT Pro"/>
      <family val="2"/>
    </font>
    <font>
      <vertAlign val="superscript"/>
      <sz val="11"/>
      <color theme="1"/>
      <name val="Avenir Next LT Pro"/>
      <family val="2"/>
    </font>
    <font>
      <b/>
      <sz val="14"/>
      <color theme="5"/>
      <name val="Avenir Next LT Pro"/>
      <family val="2"/>
    </font>
    <font>
      <sz val="11"/>
      <color rgb="FF373636"/>
      <name val="Avenir Next LT Pro"/>
      <family val="2"/>
    </font>
    <font>
      <b/>
      <sz val="11"/>
      <color theme="1"/>
      <name val="Avenir Next LT Pro"/>
      <family val="2"/>
    </font>
    <font>
      <sz val="11"/>
      <color theme="0" tint="-0.14999847407452621"/>
      <name val="Avenir Next LT Pro"/>
      <family val="2"/>
    </font>
    <font>
      <sz val="10"/>
      <color theme="1"/>
      <name val="Avenir Next LT Pro"/>
      <family val="2"/>
    </font>
    <font>
      <b/>
      <sz val="65"/>
      <color rgb="FF00A472"/>
      <name val="Avenir Next LT Pro"/>
      <family val="2"/>
    </font>
    <font>
      <b/>
      <sz val="65"/>
      <color rgb="FF4B2582"/>
      <name val="Avenir Next LT Pro"/>
      <family val="2"/>
    </font>
    <font>
      <b/>
      <sz val="72"/>
      <color rgb="FF00975B"/>
      <name val="Avenir Next LT Pro"/>
      <family val="2"/>
    </font>
    <font>
      <b/>
      <sz val="16"/>
      <color rgb="FF00A472"/>
      <name val="Avenir Next LT Pro"/>
      <family val="2"/>
    </font>
    <font>
      <sz val="12"/>
      <color theme="1"/>
      <name val="Avenir Next LT Pro"/>
      <family val="2"/>
    </font>
    <font>
      <b/>
      <vertAlign val="superscript"/>
      <sz val="12"/>
      <color rgb="FF00975B"/>
      <name val="Avenir Next LT Pro"/>
      <family val="2"/>
    </font>
    <font>
      <b/>
      <sz val="12"/>
      <color rgb="FF4B2582"/>
      <name val="Avenir Next LT Pro"/>
      <family val="2"/>
    </font>
    <font>
      <sz val="12"/>
      <color rgb="FF4B2582"/>
      <name val="Avenir Next LT Pro"/>
      <family val="2"/>
    </font>
    <font>
      <i/>
      <sz val="12"/>
      <color theme="1"/>
      <name val="Avenir Next LT Pro"/>
      <family val="2"/>
    </font>
    <font>
      <b/>
      <sz val="12"/>
      <color rgb="FF00A472"/>
      <name val="Avenir Next LT Pro"/>
      <family val="2"/>
    </font>
    <font>
      <sz val="11"/>
      <color theme="1" tint="0.14999847407452621"/>
      <name val="Avenir Next LT Pro"/>
      <family val="2"/>
    </font>
    <font>
      <b/>
      <sz val="11"/>
      <color theme="1" tint="0.14999847407452621"/>
      <name val="Avenir Next LT Pro"/>
      <family val="2"/>
    </font>
    <font>
      <b/>
      <sz val="36"/>
      <color rgb="FF00A472"/>
      <name val="Avenir Next LT Pro"/>
      <family val="2"/>
    </font>
    <font>
      <b/>
      <sz val="11"/>
      <color rgb="FF00A472"/>
      <name val="Avenir Next LT Pro"/>
      <family val="2"/>
    </font>
    <font>
      <sz val="11"/>
      <color rgb="FF00A472"/>
      <name val="Avenir Next LT Pro"/>
      <family val="2"/>
    </font>
    <font>
      <b/>
      <sz val="14"/>
      <color theme="1"/>
      <name val="Avenir Next LT Pro"/>
      <family val="2"/>
    </font>
    <font>
      <u/>
      <sz val="11"/>
      <color theme="1"/>
      <name val="Avenir Next LT Pro"/>
      <family val="2"/>
    </font>
    <font>
      <sz val="11"/>
      <name val="Avenir Next LT Pro"/>
      <family val="2"/>
    </font>
    <font>
      <sz val="11"/>
      <color rgb="FFFF0000"/>
      <name val="Avenir Next LT Pro"/>
      <family val="2"/>
    </font>
    <font>
      <sz val="11"/>
      <color rgb="FF000000"/>
      <name val="Avenir Next LT Pro"/>
      <family val="2"/>
    </font>
    <font>
      <sz val="11"/>
      <color indexed="8"/>
      <name val="Avenir Next LT Pro"/>
      <family val="2"/>
    </font>
    <font>
      <b/>
      <sz val="11"/>
      <name val="Avenir Next LT Pro"/>
      <family val="2"/>
    </font>
    <font>
      <b/>
      <sz val="18"/>
      <color rgb="FF00A472"/>
      <name val="Avenir Next LT Pro"/>
      <family val="2"/>
    </font>
    <font>
      <vertAlign val="superscript"/>
      <sz val="11"/>
      <name val="Avenir Next LT Pro"/>
      <family val="2"/>
    </font>
    <font>
      <b/>
      <sz val="10"/>
      <color theme="1"/>
      <name val="Avenir Next LT Pro"/>
      <family val="2"/>
    </font>
    <font>
      <b/>
      <sz val="10"/>
      <name val="Avenir Next LT Pro"/>
      <family val="2"/>
    </font>
    <font>
      <b/>
      <sz val="14"/>
      <color rgb="FFFF0000"/>
      <name val="Avenir Next LT Pro"/>
      <family val="2"/>
    </font>
    <font>
      <sz val="12"/>
      <color rgb="FF552583"/>
      <name val="Avenir Next LT Pro"/>
      <family val="2"/>
    </font>
    <font>
      <sz val="9"/>
      <color theme="1"/>
      <name val="Avenir Next LT Pro"/>
      <family val="2"/>
    </font>
    <font>
      <sz val="12"/>
      <color rgb="FF007682"/>
      <name val="Avenir Next LT Pro"/>
      <family val="2"/>
    </font>
    <font>
      <b/>
      <sz val="16"/>
      <color rgb="FF363636"/>
      <name val="Avenir Next LT Pro"/>
      <family val="2"/>
    </font>
    <font>
      <b/>
      <sz val="14"/>
      <color rgb="FF363636"/>
      <name val="Avenir Next LT Pro"/>
      <family val="2"/>
    </font>
    <font>
      <b/>
      <sz val="12"/>
      <color rgb="FF363636"/>
      <name val="Avenir Next LT Pro"/>
      <family val="2"/>
    </font>
  </fonts>
  <fills count="3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975B"/>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rgb="FF00975B"/>
      </bottom>
      <diagonal/>
    </border>
    <border>
      <left/>
      <right/>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A472"/>
      </right>
      <top/>
      <bottom/>
      <diagonal/>
    </border>
    <border>
      <left style="thin">
        <color rgb="FF00A472"/>
      </left>
      <right/>
      <top/>
      <bottom/>
      <diagonal/>
    </border>
    <border>
      <left/>
      <right/>
      <top/>
      <bottom style="thin">
        <color rgb="FF00A472"/>
      </bottom>
      <diagonal/>
    </border>
    <border>
      <left/>
      <right/>
      <top style="thin">
        <color rgb="FF00A472"/>
      </top>
      <bottom/>
      <diagonal/>
    </border>
  </borders>
  <cellStyleXfs count="46">
    <xf numFmtId="0" fontId="0" fillId="0" borderId="0"/>
    <xf numFmtId="0" fontId="2" fillId="0" borderId="0"/>
    <xf numFmtId="0" fontId="5" fillId="0" borderId="0"/>
    <xf numFmtId="0" fontId="4" fillId="0" borderId="0"/>
    <xf numFmtId="0" fontId="6" fillId="0" borderId="13" applyNumberFormat="0" applyFill="0" applyAlignment="0" applyProtection="0"/>
    <xf numFmtId="0" fontId="7" fillId="0" borderId="14" applyNumberFormat="0" applyFill="0" applyAlignment="0" applyProtection="0"/>
    <xf numFmtId="0" fontId="8" fillId="0" borderId="1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8" borderId="16" applyNumberFormat="0" applyAlignment="0" applyProtection="0"/>
    <xf numFmtId="0" fontId="12" fillId="9" borderId="17" applyNumberFormat="0" applyAlignment="0" applyProtection="0"/>
    <xf numFmtId="0" fontId="13" fillId="9" borderId="16" applyNumberFormat="0" applyAlignment="0" applyProtection="0"/>
    <xf numFmtId="0" fontId="14" fillId="0" borderId="18" applyNumberFormat="0" applyFill="0" applyAlignment="0" applyProtection="0"/>
    <xf numFmtId="0" fontId="15" fillId="10" borderId="19" applyNumberFormat="0" applyAlignment="0" applyProtection="0"/>
    <xf numFmtId="0" fontId="16" fillId="0" borderId="0" applyNumberFormat="0" applyFill="0" applyBorder="0" applyAlignment="0" applyProtection="0"/>
    <xf numFmtId="0" fontId="4" fillId="11" borderId="20" applyNumberFormat="0" applyFont="0" applyAlignment="0" applyProtection="0"/>
    <xf numFmtId="0" fontId="17" fillId="0" borderId="0" applyNumberFormat="0" applyFill="0" applyBorder="0" applyAlignment="0" applyProtection="0"/>
    <xf numFmtId="0" fontId="3" fillId="0" borderId="21" applyNumberFormat="0" applyFill="0" applyAlignment="0" applyProtection="0"/>
    <xf numFmtId="0" fontId="18"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8"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8"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8"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8"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8"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5" borderId="0" applyNumberFormat="0" applyBorder="0" applyAlignment="0" applyProtection="0"/>
    <xf numFmtId="0" fontId="20" fillId="7" borderId="0" applyNumberFormat="0" applyBorder="0" applyAlignment="0" applyProtection="0"/>
    <xf numFmtId="0" fontId="19" fillId="0" borderId="0" applyNumberFormat="0" applyFill="0" applyBorder="0" applyAlignment="0" applyProtection="0"/>
    <xf numFmtId="0" fontId="2" fillId="0" borderId="0"/>
  </cellStyleXfs>
  <cellXfs count="224">
    <xf numFmtId="0" fontId="0" fillId="0" borderId="0" xfId="0"/>
    <xf numFmtId="0" fontId="21" fillId="3" borderId="0" xfId="0" applyFont="1" applyFill="1"/>
    <xf numFmtId="0" fontId="22" fillId="3" borderId="0" xfId="0" applyFont="1" applyFill="1" applyAlignment="1">
      <alignment horizontal="center" vertical="center"/>
    </xf>
    <xf numFmtId="0" fontId="22" fillId="3" borderId="0" xfId="0" applyFont="1" applyFill="1" applyAlignment="1">
      <alignment vertical="center"/>
    </xf>
    <xf numFmtId="0" fontId="23" fillId="3" borderId="0" xfId="0" applyFont="1" applyFill="1" applyAlignment="1">
      <alignment horizontal="center" vertical="center" textRotation="90"/>
    </xf>
    <xf numFmtId="0" fontId="24" fillId="3" borderId="0" xfId="0" applyFont="1" applyFill="1" applyAlignment="1">
      <alignment horizontal="center" vertical="center" textRotation="90"/>
    </xf>
    <xf numFmtId="0" fontId="25" fillId="3" borderId="0" xfId="0" applyFont="1" applyFill="1"/>
    <xf numFmtId="0" fontId="21" fillId="3" borderId="0" xfId="0" applyFont="1" applyFill="1" applyAlignment="1">
      <alignment horizontal="center"/>
    </xf>
    <xf numFmtId="0" fontId="27" fillId="3" borderId="0" xfId="0" applyFont="1" applyFill="1" applyAlignment="1">
      <alignment horizontal="center" vertical="center" textRotation="90"/>
    </xf>
    <xf numFmtId="0" fontId="21" fillId="3" borderId="0" xfId="0" applyFont="1" applyFill="1" applyAlignment="1">
      <alignment vertical="center"/>
    </xf>
    <xf numFmtId="0" fontId="21" fillId="0" borderId="1" xfId="0" applyFont="1" applyBorder="1" applyAlignment="1" applyProtection="1">
      <alignment horizontal="center" vertical="center"/>
      <protection locked="0"/>
    </xf>
    <xf numFmtId="0" fontId="29" fillId="3" borderId="0" xfId="0" applyFont="1" applyFill="1" applyAlignment="1">
      <alignment horizontal="center" vertical="center"/>
    </xf>
    <xf numFmtId="167" fontId="21" fillId="0" borderId="1" xfId="0" applyNumberFormat="1" applyFont="1" applyBorder="1" applyAlignment="1" applyProtection="1">
      <alignment horizontal="center" vertical="center"/>
      <protection locked="0"/>
    </xf>
    <xf numFmtId="167" fontId="30" fillId="0" borderId="1" xfId="0" applyNumberFormat="1" applyFont="1" applyBorder="1" applyAlignment="1" applyProtection="1">
      <alignment horizontal="center" vertical="center"/>
      <protection locked="0"/>
    </xf>
    <xf numFmtId="167" fontId="21" fillId="4" borderId="1" xfId="0" applyNumberFormat="1" applyFont="1" applyFill="1" applyBorder="1" applyAlignment="1">
      <alignment horizontal="center" vertical="center"/>
    </xf>
    <xf numFmtId="2" fontId="21" fillId="0" borderId="1" xfId="0" applyNumberFormat="1" applyFont="1" applyBorder="1" applyAlignment="1" applyProtection="1">
      <alignment horizontal="center" vertical="center"/>
      <protection locked="0"/>
    </xf>
    <xf numFmtId="0" fontId="21" fillId="3" borderId="0" xfId="0" applyFont="1" applyFill="1" applyAlignment="1">
      <alignment horizontal="left" vertical="center"/>
    </xf>
    <xf numFmtId="0" fontId="21" fillId="3" borderId="0" xfId="0" applyFont="1" applyFill="1" applyAlignment="1">
      <alignment horizontal="center" vertical="center"/>
    </xf>
    <xf numFmtId="0" fontId="21" fillId="3" borderId="0" xfId="0" applyFont="1" applyFill="1" applyAlignment="1">
      <alignment horizontal="center" wrapText="1"/>
    </xf>
    <xf numFmtId="0" fontId="21" fillId="3" borderId="0" xfId="0" applyFont="1" applyFill="1" applyAlignment="1">
      <alignment horizontal="left" vertical="center" wrapText="1"/>
    </xf>
    <xf numFmtId="0" fontId="21" fillId="3" borderId="0" xfId="0" applyFont="1" applyFill="1" applyAlignment="1">
      <alignment horizontal="center" vertical="top"/>
    </xf>
    <xf numFmtId="167" fontId="21" fillId="3" borderId="0" xfId="0" applyNumberFormat="1" applyFont="1" applyFill="1"/>
    <xf numFmtId="167" fontId="32" fillId="4" borderId="1" xfId="0" applyNumberFormat="1" applyFont="1" applyFill="1" applyBorder="1" applyAlignment="1" applyProtection="1">
      <alignment horizontal="center" vertical="center"/>
      <protection locked="0"/>
    </xf>
    <xf numFmtId="167" fontId="21" fillId="4" borderId="1" xfId="0" applyNumberFormat="1" applyFont="1" applyFill="1" applyBorder="1" applyAlignment="1" applyProtection="1">
      <alignment horizontal="center" vertical="center"/>
      <protection locked="0"/>
    </xf>
    <xf numFmtId="0" fontId="31" fillId="3" borderId="0" xfId="0" applyFont="1" applyFill="1"/>
    <xf numFmtId="0" fontId="31" fillId="3" borderId="7" xfId="0" applyFont="1" applyFill="1" applyBorder="1"/>
    <xf numFmtId="0" fontId="21" fillId="3" borderId="7" xfId="0" applyFont="1" applyFill="1" applyBorder="1"/>
    <xf numFmtId="167" fontId="21" fillId="0" borderId="1" xfId="0" applyNumberFormat="1" applyFont="1" applyBorder="1" applyAlignment="1" applyProtection="1">
      <alignment vertical="center"/>
      <protection locked="0"/>
    </xf>
    <xf numFmtId="167" fontId="21" fillId="0" borderId="1" xfId="0" applyNumberFormat="1" applyFont="1" applyBorder="1" applyAlignment="1" applyProtection="1">
      <alignment horizontal="center"/>
      <protection locked="0"/>
    </xf>
    <xf numFmtId="2" fontId="21" fillId="0" borderId="1" xfId="0" applyNumberFormat="1" applyFont="1" applyBorder="1" applyAlignment="1" applyProtection="1">
      <alignment horizontal="center"/>
      <protection locked="0"/>
    </xf>
    <xf numFmtId="0" fontId="21" fillId="3" borderId="0" xfId="0" applyFont="1" applyFill="1" applyAlignment="1">
      <alignment vertical="top"/>
    </xf>
    <xf numFmtId="168" fontId="21" fillId="3" borderId="0" xfId="0" applyNumberFormat="1" applyFont="1" applyFill="1"/>
    <xf numFmtId="167" fontId="21" fillId="4" borderId="1" xfId="0" applyNumberFormat="1" applyFont="1" applyFill="1" applyBorder="1" applyAlignment="1" applyProtection="1">
      <alignment horizontal="center"/>
      <protection locked="0"/>
    </xf>
    <xf numFmtId="0" fontId="21" fillId="2" borderId="0" xfId="0" applyFont="1" applyFill="1"/>
    <xf numFmtId="0" fontId="34" fillId="2" borderId="0" xfId="0" applyFont="1" applyFill="1" applyAlignment="1">
      <alignment horizontal="center" vertical="center"/>
    </xf>
    <xf numFmtId="0" fontId="35" fillId="2" borderId="0" xfId="0" applyFont="1" applyFill="1" applyAlignment="1">
      <alignment horizontal="center" vertical="center"/>
    </xf>
    <xf numFmtId="0" fontId="36" fillId="2" borderId="0" xfId="0" applyFont="1" applyFill="1" applyAlignment="1">
      <alignment horizontal="center" vertical="center"/>
    </xf>
    <xf numFmtId="0" fontId="38" fillId="2" borderId="0" xfId="0" applyFont="1" applyFill="1"/>
    <xf numFmtId="0" fontId="38" fillId="2" borderId="0" xfId="0" applyFont="1" applyFill="1" applyAlignment="1">
      <alignment wrapText="1"/>
    </xf>
    <xf numFmtId="0" fontId="21" fillId="3" borderId="0" xfId="0" applyFont="1" applyFill="1" applyAlignment="1">
      <alignment horizontal="center" vertical="center" wrapText="1"/>
    </xf>
    <xf numFmtId="0" fontId="21" fillId="4" borderId="1" xfId="0" applyFont="1" applyFill="1" applyBorder="1" applyAlignment="1">
      <alignment horizontal="center" vertical="center"/>
    </xf>
    <xf numFmtId="0" fontId="47" fillId="3" borderId="0" xfId="0" applyFont="1" applyFill="1" applyAlignment="1">
      <alignment vertical="center"/>
    </xf>
    <xf numFmtId="0" fontId="48" fillId="3" borderId="0" xfId="0" applyFont="1" applyFill="1"/>
    <xf numFmtId="0" fontId="48" fillId="3" borderId="0" xfId="0" applyFont="1" applyFill="1" applyAlignment="1">
      <alignment vertical="center"/>
    </xf>
    <xf numFmtId="0" fontId="47" fillId="3" borderId="0" xfId="0" applyFont="1" applyFill="1"/>
    <xf numFmtId="0" fontId="37" fillId="3" borderId="0" xfId="0" applyFont="1" applyFill="1"/>
    <xf numFmtId="0" fontId="48" fillId="3" borderId="0" xfId="0" applyFont="1" applyFill="1" applyAlignment="1">
      <alignment horizontal="left" vertical="center"/>
    </xf>
    <xf numFmtId="0" fontId="47" fillId="3" borderId="0" xfId="0" applyFont="1" applyFill="1" applyAlignment="1">
      <alignment horizontal="left" vertical="center"/>
    </xf>
    <xf numFmtId="0" fontId="47" fillId="3" borderId="0" xfId="0" applyFont="1" applyFill="1" applyAlignment="1">
      <alignment horizontal="left" vertical="center" wrapText="1"/>
    </xf>
    <xf numFmtId="0" fontId="48" fillId="3" borderId="0" xfId="0" applyFont="1" applyFill="1" applyAlignment="1">
      <alignment horizontal="left" vertical="center" wrapText="1"/>
    </xf>
    <xf numFmtId="0" fontId="47" fillId="3" borderId="0" xfId="0" applyFont="1" applyFill="1" applyAlignment="1">
      <alignment horizontal="left"/>
    </xf>
    <xf numFmtId="0" fontId="21" fillId="3" borderId="0" xfId="0" applyFont="1" applyFill="1" applyAlignment="1">
      <alignment horizontal="left"/>
    </xf>
    <xf numFmtId="0" fontId="25" fillId="3" borderId="0" xfId="0" applyFont="1" applyFill="1" applyAlignment="1">
      <alignment horizontal="left"/>
    </xf>
    <xf numFmtId="0" fontId="21" fillId="3" borderId="0" xfId="0" applyFont="1" applyFill="1" applyAlignment="1">
      <alignment horizontal="left" wrapText="1"/>
    </xf>
    <xf numFmtId="167" fontId="21" fillId="0" borderId="5" xfId="0" applyNumberFormat="1" applyFont="1" applyBorder="1" applyAlignment="1" applyProtection="1">
      <alignment horizontal="center" vertical="center"/>
      <protection locked="0"/>
    </xf>
    <xf numFmtId="2" fontId="21" fillId="4" borderId="1" xfId="0" applyNumberFormat="1" applyFont="1" applyFill="1" applyBorder="1" applyAlignment="1">
      <alignment horizontal="center" vertical="center"/>
    </xf>
    <xf numFmtId="0" fontId="49" fillId="3" borderId="0" xfId="0" applyFont="1" applyFill="1"/>
    <xf numFmtId="0" fontId="50" fillId="3" borderId="0" xfId="0" applyFont="1" applyFill="1"/>
    <xf numFmtId="0" fontId="21" fillId="4" borderId="5" xfId="0" applyFont="1" applyFill="1" applyBorder="1" applyAlignment="1">
      <alignment horizontal="center"/>
    </xf>
    <xf numFmtId="0" fontId="21" fillId="4" borderId="1" xfId="0" applyFont="1" applyFill="1" applyBorder="1" applyAlignment="1">
      <alignment horizontal="center"/>
    </xf>
    <xf numFmtId="2" fontId="21" fillId="4" borderId="1" xfId="0" applyNumberFormat="1" applyFont="1" applyFill="1" applyBorder="1" applyAlignment="1">
      <alignment horizontal="center"/>
    </xf>
    <xf numFmtId="0" fontId="51" fillId="4" borderId="1" xfId="0" applyFont="1" applyFill="1" applyBorder="1" applyAlignment="1">
      <alignment horizontal="center"/>
    </xf>
    <xf numFmtId="170" fontId="21" fillId="4" borderId="1" xfId="0" applyNumberFormat="1" applyFont="1" applyFill="1" applyBorder="1" applyAlignment="1">
      <alignment horizontal="center"/>
    </xf>
    <xf numFmtId="168" fontId="21" fillId="4" borderId="1" xfId="0" applyNumberFormat="1" applyFont="1" applyFill="1" applyBorder="1" applyAlignment="1">
      <alignment horizontal="center"/>
    </xf>
    <xf numFmtId="167" fontId="21" fillId="4" borderId="1" xfId="0" applyNumberFormat="1" applyFont="1" applyFill="1" applyBorder="1" applyAlignment="1">
      <alignment horizontal="center"/>
    </xf>
    <xf numFmtId="0" fontId="52" fillId="3" borderId="0" xfId="0" applyFont="1" applyFill="1"/>
    <xf numFmtId="10" fontId="53" fillId="3" borderId="0" xfId="0" applyNumberFormat="1" applyFont="1" applyFill="1" applyAlignment="1">
      <alignment horizontal="right" vertical="center" wrapText="1"/>
    </xf>
    <xf numFmtId="0" fontId="33" fillId="3" borderId="0" xfId="0" applyFont="1" applyFill="1"/>
    <xf numFmtId="0" fontId="33" fillId="3" borderId="0" xfId="0" applyFont="1" applyFill="1" applyAlignment="1">
      <alignment wrapText="1"/>
    </xf>
    <xf numFmtId="2" fontId="51" fillId="2" borderId="1" xfId="0" applyNumberFormat="1" applyFont="1" applyFill="1" applyBorder="1" applyAlignment="1">
      <alignment horizontal="center"/>
    </xf>
    <xf numFmtId="0" fontId="21" fillId="2" borderId="1" xfId="0" applyFont="1" applyFill="1" applyBorder="1" applyAlignment="1">
      <alignment horizontal="center"/>
    </xf>
    <xf numFmtId="169" fontId="21" fillId="3" borderId="0" xfId="0" applyNumberFormat="1" applyFont="1" applyFill="1"/>
    <xf numFmtId="2" fontId="21" fillId="2" borderId="1" xfId="0" applyNumberFormat="1" applyFont="1" applyFill="1" applyBorder="1" applyAlignment="1">
      <alignment horizontal="center"/>
    </xf>
    <xf numFmtId="0" fontId="31" fillId="3" borderId="0" xfId="0" applyFont="1" applyFill="1" applyAlignment="1">
      <alignment vertical="top"/>
    </xf>
    <xf numFmtId="2" fontId="21" fillId="3" borderId="0" xfId="0" applyNumberFormat="1" applyFont="1" applyFill="1" applyAlignment="1">
      <alignment horizontal="center"/>
    </xf>
    <xf numFmtId="2" fontId="47" fillId="2" borderId="1" xfId="0" applyNumberFormat="1" applyFont="1" applyFill="1" applyBorder="1" applyAlignment="1">
      <alignment horizontal="center"/>
    </xf>
    <xf numFmtId="169" fontId="47" fillId="2" borderId="1" xfId="0" applyNumberFormat="1" applyFont="1" applyFill="1" applyBorder="1" applyAlignment="1">
      <alignment horizontal="center"/>
    </xf>
    <xf numFmtId="0" fontId="31" fillId="4" borderId="12" xfId="0" applyFont="1" applyFill="1" applyBorder="1"/>
    <xf numFmtId="0" fontId="31" fillId="4" borderId="12" xfId="0" applyFont="1" applyFill="1" applyBorder="1" applyAlignment="1">
      <alignment horizontal="center" vertical="center"/>
    </xf>
    <xf numFmtId="0" fontId="21" fillId="4" borderId="12" xfId="0" applyFont="1" applyFill="1" applyBorder="1"/>
    <xf numFmtId="0" fontId="21" fillId="4" borderId="0" xfId="0" applyFont="1" applyFill="1"/>
    <xf numFmtId="0" fontId="21" fillId="4" borderId="0" xfId="0" applyFont="1" applyFill="1" applyAlignment="1">
      <alignment horizontal="center" vertical="center"/>
    </xf>
    <xf numFmtId="0" fontId="31" fillId="4" borderId="0" xfId="0" applyFont="1" applyFill="1"/>
    <xf numFmtId="0" fontId="21" fillId="2" borderId="1" xfId="0" applyFont="1" applyFill="1" applyBorder="1" applyProtection="1">
      <protection locked="0"/>
    </xf>
    <xf numFmtId="167" fontId="21" fillId="4" borderId="0" xfId="0" applyNumberFormat="1" applyFont="1" applyFill="1" applyAlignment="1">
      <alignment horizontal="center" vertical="center"/>
    </xf>
    <xf numFmtId="2" fontId="21" fillId="4" borderId="0" xfId="0" applyNumberFormat="1" applyFont="1" applyFill="1" applyAlignment="1">
      <alignment horizontal="center" vertical="center"/>
    </xf>
    <xf numFmtId="169" fontId="21" fillId="4" borderId="0" xfId="0" applyNumberFormat="1" applyFont="1" applyFill="1" applyAlignment="1">
      <alignment horizontal="center" vertical="center"/>
    </xf>
    <xf numFmtId="0" fontId="51" fillId="3" borderId="0" xfId="1" applyFont="1" applyFill="1"/>
    <xf numFmtId="0" fontId="54" fillId="3" borderId="0" xfId="1" applyFont="1" applyFill="1"/>
    <xf numFmtId="0" fontId="55" fillId="3" borderId="0" xfId="1" applyFont="1" applyFill="1"/>
    <xf numFmtId="0" fontId="55" fillId="3" borderId="2" xfId="1" applyFont="1" applyFill="1" applyBorder="1" applyAlignment="1">
      <alignment horizontal="left"/>
    </xf>
    <xf numFmtId="0" fontId="51" fillId="3" borderId="3" xfId="1" applyFont="1" applyFill="1" applyBorder="1" applyAlignment="1">
      <alignment horizontal="centerContinuous"/>
    </xf>
    <xf numFmtId="0" fontId="51" fillId="3" borderId="0" xfId="1" applyFont="1" applyFill="1" applyAlignment="1">
      <alignment horizontal="center" vertical="center"/>
    </xf>
    <xf numFmtId="0" fontId="51" fillId="3" borderId="3" xfId="1" applyFont="1" applyFill="1" applyBorder="1" applyAlignment="1">
      <alignment horizontal="center" vertical="center"/>
    </xf>
    <xf numFmtId="0" fontId="51" fillId="3" borderId="2" xfId="1" applyFont="1" applyFill="1" applyBorder="1" applyAlignment="1">
      <alignment horizontal="center" vertical="center"/>
    </xf>
    <xf numFmtId="2" fontId="51" fillId="3" borderId="0" xfId="1" applyNumberFormat="1" applyFont="1" applyFill="1" applyAlignment="1">
      <alignment horizontal="left"/>
    </xf>
    <xf numFmtId="166" fontId="51" fillId="3" borderId="0" xfId="1" applyNumberFormat="1" applyFont="1" applyFill="1" applyAlignment="1">
      <alignment horizontal="right"/>
    </xf>
    <xf numFmtId="0" fontId="51" fillId="3" borderId="0" xfId="1" applyFont="1" applyFill="1" applyAlignment="1">
      <alignment horizontal="center"/>
    </xf>
    <xf numFmtId="0" fontId="51" fillId="3" borderId="3" xfId="1" applyFont="1" applyFill="1" applyBorder="1" applyAlignment="1">
      <alignment horizontal="center"/>
    </xf>
    <xf numFmtId="0" fontId="51" fillId="3" borderId="3" xfId="1" applyFont="1" applyFill="1" applyBorder="1"/>
    <xf numFmtId="0" fontId="51" fillId="3" borderId="2" xfId="1" applyFont="1" applyFill="1" applyBorder="1"/>
    <xf numFmtId="166" fontId="51" fillId="3" borderId="0" xfId="1" applyNumberFormat="1" applyFont="1" applyFill="1"/>
    <xf numFmtId="0" fontId="51" fillId="3" borderId="0" xfId="1" applyFont="1" applyFill="1" applyAlignment="1">
      <alignment horizontal="left"/>
    </xf>
    <xf numFmtId="2" fontId="51" fillId="3" borderId="0" xfId="1" applyNumberFormat="1" applyFont="1" applyFill="1"/>
    <xf numFmtId="10" fontId="51" fillId="3" borderId="0" xfId="1" applyNumberFormat="1" applyFont="1" applyFill="1"/>
    <xf numFmtId="167" fontId="51" fillId="3" borderId="0" xfId="1" applyNumberFormat="1" applyFont="1" applyFill="1"/>
    <xf numFmtId="0" fontId="51" fillId="3" borderId="0" xfId="1" applyFont="1" applyFill="1" applyAlignment="1">
      <alignment horizontal="right"/>
    </xf>
    <xf numFmtId="168" fontId="31" fillId="4" borderId="1" xfId="0" applyNumberFormat="1" applyFont="1" applyFill="1" applyBorder="1" applyAlignment="1">
      <alignment horizontal="center"/>
    </xf>
    <xf numFmtId="165" fontId="55" fillId="3" borderId="0" xfId="1" applyNumberFormat="1" applyFont="1" applyFill="1"/>
    <xf numFmtId="0" fontId="51" fillId="3" borderId="11" xfId="1" applyFont="1" applyFill="1" applyBorder="1"/>
    <xf numFmtId="0" fontId="51" fillId="3" borderId="7" xfId="1" applyFont="1" applyFill="1" applyBorder="1"/>
    <xf numFmtId="171" fontId="51" fillId="3" borderId="0" xfId="1" applyNumberFormat="1" applyFont="1" applyFill="1" applyAlignment="1">
      <alignment horizontal="left"/>
    </xf>
    <xf numFmtId="171" fontId="21" fillId="4" borderId="1" xfId="0" applyNumberFormat="1" applyFont="1" applyFill="1" applyBorder="1" applyAlignment="1">
      <alignment horizontal="center"/>
    </xf>
    <xf numFmtId="0" fontId="51" fillId="3" borderId="22" xfId="1" applyFont="1" applyFill="1" applyBorder="1"/>
    <xf numFmtId="0" fontId="51" fillId="3" borderId="23" xfId="1" applyFont="1" applyFill="1" applyBorder="1"/>
    <xf numFmtId="0" fontId="48" fillId="3" borderId="0" xfId="1" applyFont="1" applyFill="1"/>
    <xf numFmtId="165" fontId="47" fillId="3" borderId="0" xfId="1" applyNumberFormat="1" applyFont="1" applyFill="1"/>
    <xf numFmtId="0" fontId="48" fillId="3" borderId="24" xfId="1" applyFont="1" applyFill="1" applyBorder="1"/>
    <xf numFmtId="0" fontId="48" fillId="3" borderId="25" xfId="1" applyFont="1" applyFill="1" applyBorder="1"/>
    <xf numFmtId="0" fontId="51" fillId="3" borderId="24" xfId="1" applyFont="1" applyFill="1" applyBorder="1"/>
    <xf numFmtId="0" fontId="51" fillId="3" borderId="25" xfId="1" applyFont="1" applyFill="1" applyBorder="1"/>
    <xf numFmtId="0" fontId="51" fillId="3" borderId="0" xfId="1" applyFont="1" applyFill="1" applyAlignment="1">
      <alignment horizontal="centerContinuous"/>
    </xf>
    <xf numFmtId="2" fontId="21" fillId="4" borderId="5" xfId="0" applyNumberFormat="1" applyFont="1" applyFill="1" applyBorder="1" applyAlignment="1">
      <alignment horizontal="center"/>
    </xf>
    <xf numFmtId="168" fontId="21" fillId="4" borderId="5" xfId="0" applyNumberFormat="1" applyFont="1" applyFill="1" applyBorder="1" applyAlignment="1">
      <alignment horizontal="center"/>
    </xf>
    <xf numFmtId="9" fontId="51" fillId="3" borderId="0" xfId="1" applyNumberFormat="1" applyFont="1" applyFill="1" applyAlignment="1">
      <alignment horizontal="center" vertical="center"/>
    </xf>
    <xf numFmtId="9" fontId="51" fillId="3" borderId="0" xfId="1" applyNumberFormat="1" applyFont="1" applyFill="1"/>
    <xf numFmtId="1" fontId="51" fillId="3" borderId="0" xfId="1" applyNumberFormat="1" applyFont="1" applyFill="1"/>
    <xf numFmtId="0" fontId="21" fillId="4" borderId="1" xfId="0" applyFont="1" applyFill="1" applyBorder="1" applyAlignment="1">
      <alignment horizontal="center" vertical="center" wrapText="1"/>
    </xf>
    <xf numFmtId="0" fontId="51" fillId="3" borderId="0" xfId="1" applyFont="1" applyFill="1" applyAlignment="1">
      <alignment horizontal="center" vertical="center" wrapText="1"/>
    </xf>
    <xf numFmtId="1" fontId="51" fillId="3" borderId="0" xfId="1" applyNumberFormat="1" applyFont="1" applyFill="1" applyAlignment="1">
      <alignment horizontal="center" vertical="center"/>
    </xf>
    <xf numFmtId="168" fontId="21" fillId="4" borderId="1" xfId="0" applyNumberFormat="1" applyFont="1" applyFill="1" applyBorder="1" applyAlignment="1">
      <alignment horizontal="center" vertical="center" wrapText="1"/>
    </xf>
    <xf numFmtId="10" fontId="21" fillId="4" borderId="1" xfId="0" applyNumberFormat="1" applyFont="1" applyFill="1" applyBorder="1" applyAlignment="1">
      <alignment horizontal="center" vertical="center" wrapText="1"/>
    </xf>
    <xf numFmtId="1" fontId="21" fillId="4" borderId="1" xfId="0" applyNumberFormat="1" applyFont="1" applyFill="1" applyBorder="1" applyAlignment="1">
      <alignment horizontal="center" vertical="center" wrapText="1"/>
    </xf>
    <xf numFmtId="165" fontId="51" fillId="3" borderId="0" xfId="1" applyNumberFormat="1" applyFont="1" applyFill="1"/>
    <xf numFmtId="0" fontId="51" fillId="3" borderId="0" xfId="1" applyFont="1" applyFill="1" applyAlignment="1">
      <alignment wrapText="1"/>
    </xf>
    <xf numFmtId="0" fontId="55" fillId="3" borderId="0" xfId="1" applyFont="1" applyFill="1" applyAlignment="1">
      <alignment horizontal="center"/>
    </xf>
    <xf numFmtId="2" fontId="21" fillId="4" borderId="1" xfId="0" applyNumberFormat="1" applyFont="1" applyFill="1" applyBorder="1" applyAlignment="1">
      <alignment horizontal="center" vertical="center" wrapText="1"/>
    </xf>
    <xf numFmtId="2" fontId="31" fillId="4" borderId="1" xfId="0" applyNumberFormat="1" applyFont="1" applyFill="1" applyBorder="1" applyAlignment="1">
      <alignment horizontal="center" vertical="center" wrapText="1"/>
    </xf>
    <xf numFmtId="10" fontId="21" fillId="4" borderId="1" xfId="0" applyNumberFormat="1" applyFont="1" applyFill="1" applyBorder="1" applyAlignment="1">
      <alignment horizontal="center" wrapText="1"/>
    </xf>
    <xf numFmtId="1" fontId="21" fillId="4" borderId="1" xfId="0" applyNumberFormat="1" applyFont="1" applyFill="1" applyBorder="1" applyAlignment="1">
      <alignment horizontal="center" wrapText="1"/>
    </xf>
    <xf numFmtId="2" fontId="21" fillId="4" borderId="1" xfId="0" applyNumberFormat="1" applyFont="1" applyFill="1" applyBorder="1" applyAlignment="1">
      <alignment horizontal="center" wrapText="1"/>
    </xf>
    <xf numFmtId="2" fontId="31" fillId="4" borderId="1" xfId="0" applyNumberFormat="1" applyFont="1" applyFill="1" applyBorder="1" applyAlignment="1">
      <alignment horizontal="center" wrapText="1"/>
    </xf>
    <xf numFmtId="16" fontId="51" fillId="3" borderId="0" xfId="1" applyNumberFormat="1" applyFont="1" applyFill="1"/>
    <xf numFmtId="164" fontId="21" fillId="4" borderId="1" xfId="0" applyNumberFormat="1" applyFont="1" applyFill="1" applyBorder="1" applyAlignment="1">
      <alignment horizontal="center"/>
    </xf>
    <xf numFmtId="0" fontId="51" fillId="3" borderId="0" xfId="1" applyFont="1" applyFill="1" applyAlignment="1">
      <alignment horizontal="left" vertical="center"/>
    </xf>
    <xf numFmtId="16" fontId="51" fillId="3" borderId="0" xfId="1" applyNumberFormat="1" applyFont="1" applyFill="1" applyAlignment="1">
      <alignment horizontal="right"/>
    </xf>
    <xf numFmtId="16" fontId="21" fillId="4" borderId="1" xfId="0" applyNumberFormat="1" applyFont="1" applyFill="1" applyBorder="1" applyAlignment="1">
      <alignment horizontal="center" vertical="center"/>
    </xf>
    <xf numFmtId="1" fontId="21" fillId="4" borderId="1" xfId="0" applyNumberFormat="1" applyFont="1" applyFill="1" applyBorder="1" applyAlignment="1">
      <alignment horizontal="center" vertical="center"/>
    </xf>
    <xf numFmtId="16" fontId="51" fillId="3" borderId="0" xfId="1" applyNumberFormat="1" applyFont="1" applyFill="1" applyAlignment="1">
      <alignment vertical="center"/>
    </xf>
    <xf numFmtId="0" fontId="51" fillId="3" borderId="0" xfId="1" applyFont="1" applyFill="1" applyAlignment="1">
      <alignment vertical="center"/>
    </xf>
    <xf numFmtId="0" fontId="55" fillId="3" borderId="0" xfId="1" applyFont="1" applyFill="1" applyAlignment="1">
      <alignment vertical="center"/>
    </xf>
    <xf numFmtId="0" fontId="60" fillId="3" borderId="0" xfId="0" applyFont="1" applyFill="1"/>
    <xf numFmtId="0" fontId="21" fillId="3" borderId="10" xfId="0" applyFont="1" applyFill="1" applyBorder="1" applyAlignment="1">
      <alignment horizontal="center" vertical="center" wrapText="1"/>
    </xf>
    <xf numFmtId="0" fontId="21" fillId="3" borderId="9" xfId="0" applyFont="1" applyFill="1" applyBorder="1" applyAlignment="1">
      <alignment horizontal="center" vertical="center"/>
    </xf>
    <xf numFmtId="0" fontId="21" fillId="3" borderId="3" xfId="0" applyFont="1" applyFill="1" applyBorder="1" applyAlignment="1">
      <alignment horizontal="center"/>
    </xf>
    <xf numFmtId="0" fontId="21" fillId="3" borderId="22" xfId="0" applyFont="1" applyFill="1" applyBorder="1"/>
    <xf numFmtId="0" fontId="21" fillId="3" borderId="23" xfId="0" applyFont="1" applyFill="1" applyBorder="1"/>
    <xf numFmtId="0" fontId="21" fillId="3" borderId="22" xfId="0" applyFont="1" applyFill="1" applyBorder="1" applyAlignment="1">
      <alignment horizontal="center" vertical="center"/>
    </xf>
    <xf numFmtId="0" fontId="55" fillId="3" borderId="22" xfId="1" applyFont="1" applyFill="1" applyBorder="1" applyAlignment="1">
      <alignment horizontal="center"/>
    </xf>
    <xf numFmtId="0" fontId="55" fillId="3" borderId="23" xfId="1" applyFont="1" applyFill="1" applyBorder="1" applyAlignment="1">
      <alignment horizontal="center"/>
    </xf>
    <xf numFmtId="0" fontId="31" fillId="3" borderId="24" xfId="0" applyFont="1" applyFill="1" applyBorder="1"/>
    <xf numFmtId="0" fontId="47" fillId="3" borderId="24" xfId="0" applyFont="1" applyFill="1" applyBorder="1"/>
    <xf numFmtId="0" fontId="21" fillId="3" borderId="24" xfId="0" applyFont="1" applyFill="1" applyBorder="1"/>
    <xf numFmtId="0" fontId="31" fillId="3" borderId="25" xfId="0" applyFont="1" applyFill="1" applyBorder="1"/>
    <xf numFmtId="0" fontId="47" fillId="3" borderId="25" xfId="0" applyFont="1" applyFill="1" applyBorder="1"/>
    <xf numFmtId="0" fontId="21" fillId="3" borderId="25" xfId="0" applyFont="1" applyFill="1" applyBorder="1"/>
    <xf numFmtId="0" fontId="33" fillId="3" borderId="0" xfId="0" applyFont="1" applyFill="1" applyAlignment="1">
      <alignment vertical="center" wrapText="1"/>
    </xf>
    <xf numFmtId="168" fontId="30" fillId="0" borderId="1" xfId="0" applyNumberFormat="1" applyFont="1" applyBorder="1" applyAlignment="1" applyProtection="1">
      <alignment horizontal="center" vertical="center"/>
      <protection locked="0"/>
    </xf>
    <xf numFmtId="0" fontId="64" fillId="2" borderId="0" xfId="0" applyFont="1" applyFill="1"/>
    <xf numFmtId="0" fontId="65" fillId="2" borderId="0" xfId="0" applyFont="1" applyFill="1"/>
    <xf numFmtId="0" fontId="66" fillId="2" borderId="0" xfId="0" applyFont="1" applyFill="1"/>
    <xf numFmtId="2" fontId="47" fillId="0" borderId="1" xfId="0" applyNumberFormat="1" applyFont="1" applyBorder="1" applyAlignment="1">
      <alignment horizontal="center"/>
    </xf>
    <xf numFmtId="2" fontId="51" fillId="0" borderId="1" xfId="0" applyNumberFormat="1" applyFont="1" applyBorder="1" applyAlignment="1">
      <alignment horizontal="center"/>
    </xf>
    <xf numFmtId="2" fontId="21" fillId="0" borderId="1" xfId="0" applyNumberFormat="1" applyFont="1" applyBorder="1" applyAlignment="1">
      <alignment horizontal="center"/>
    </xf>
    <xf numFmtId="0" fontId="46" fillId="3" borderId="0" xfId="0" applyFont="1" applyFill="1" applyAlignment="1">
      <alignment horizontal="center" vertical="center"/>
    </xf>
    <xf numFmtId="0" fontId="44" fillId="3" borderId="0" xfId="0" applyFont="1" applyFill="1" applyAlignment="1">
      <alignment horizontal="center" wrapText="1"/>
    </xf>
    <xf numFmtId="0" fontId="23" fillId="3" borderId="0" xfId="0" applyFont="1" applyFill="1" applyAlignment="1">
      <alignment horizontal="center" vertical="center" textRotation="90"/>
    </xf>
    <xf numFmtId="0" fontId="26" fillId="3" borderId="0" xfId="0" applyFont="1" applyFill="1" applyAlignment="1">
      <alignment horizontal="center" vertical="center" textRotation="90"/>
    </xf>
    <xf numFmtId="0" fontId="21" fillId="3" borderId="0" xfId="0" applyFont="1" applyFill="1" applyAlignment="1">
      <alignment horizontal="left" vertical="center" wrapText="1"/>
    </xf>
    <xf numFmtId="0" fontId="21" fillId="3" borderId="0" xfId="0" applyFont="1" applyFill="1" applyAlignment="1">
      <alignment horizontal="left" vertical="center"/>
    </xf>
    <xf numFmtId="0" fontId="23" fillId="3" borderId="7" xfId="0" applyFont="1" applyFill="1" applyBorder="1" applyAlignment="1">
      <alignment horizontal="center" vertical="center" textRotation="90"/>
    </xf>
    <xf numFmtId="0" fontId="21" fillId="0" borderId="5"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33" fillId="3" borderId="0" xfId="0" applyFont="1" applyFill="1" applyAlignment="1">
      <alignment horizontal="left"/>
    </xf>
    <xf numFmtId="0" fontId="21" fillId="3" borderId="0" xfId="0" applyFont="1" applyFill="1" applyAlignment="1">
      <alignment horizontal="center" vertical="center"/>
    </xf>
    <xf numFmtId="0" fontId="21" fillId="3" borderId="8" xfId="0" applyFont="1" applyFill="1" applyBorder="1" applyAlignment="1">
      <alignment horizontal="center" vertical="center"/>
    </xf>
    <xf numFmtId="0" fontId="21" fillId="3" borderId="0" xfId="0" applyFont="1" applyFill="1" applyAlignment="1">
      <alignment horizontal="center" vertical="center" wrapText="1"/>
    </xf>
    <xf numFmtId="0" fontId="21" fillId="3" borderId="8" xfId="0" applyFont="1" applyFill="1" applyBorder="1" applyAlignment="1">
      <alignment horizontal="center" vertical="center" wrapText="1"/>
    </xf>
    <xf numFmtId="0" fontId="62" fillId="4" borderId="5" xfId="0" applyFont="1" applyFill="1" applyBorder="1" applyAlignment="1">
      <alignment horizontal="center"/>
    </xf>
    <xf numFmtId="0" fontId="62" fillId="4" borderId="6" xfId="0" applyFont="1" applyFill="1" applyBorder="1" applyAlignment="1">
      <alignment horizontal="center"/>
    </xf>
    <xf numFmtId="0" fontId="49" fillId="3" borderId="0" xfId="0" applyFont="1" applyFill="1" applyAlignment="1">
      <alignment horizontal="left"/>
    </xf>
    <xf numFmtId="0" fontId="21" fillId="3" borderId="0" xfId="0" applyFont="1" applyFill="1" applyAlignment="1">
      <alignment horizontal="center" wrapText="1"/>
    </xf>
    <xf numFmtId="0" fontId="21" fillId="3" borderId="8" xfId="0" applyFont="1" applyFill="1" applyBorder="1" applyAlignment="1">
      <alignment horizontal="center" wrapText="1"/>
    </xf>
    <xf numFmtId="0" fontId="21" fillId="3" borderId="0" xfId="0" applyFont="1" applyFill="1" applyAlignment="1">
      <alignment horizontal="center"/>
    </xf>
    <xf numFmtId="0" fontId="21" fillId="3" borderId="8" xfId="0" applyFont="1" applyFill="1" applyBorder="1" applyAlignment="1">
      <alignment horizontal="center"/>
    </xf>
    <xf numFmtId="0" fontId="21" fillId="3" borderId="0" xfId="0" applyFont="1" applyFill="1" applyAlignment="1">
      <alignment horizontal="left"/>
    </xf>
    <xf numFmtId="0" fontId="21" fillId="3" borderId="3" xfId="0" applyFont="1" applyFill="1" applyBorder="1" applyAlignment="1">
      <alignment horizontal="left"/>
    </xf>
    <xf numFmtId="0" fontId="50" fillId="3" borderId="0" xfId="0" applyFont="1" applyFill="1" applyAlignment="1">
      <alignment horizontal="left" vertical="center"/>
    </xf>
    <xf numFmtId="0" fontId="33" fillId="3" borderId="0" xfId="0" applyFont="1" applyFill="1" applyAlignment="1">
      <alignment horizontal="left" vertical="center" wrapText="1"/>
    </xf>
    <xf numFmtId="0" fontId="50" fillId="3" borderId="0" xfId="0" applyFont="1" applyFill="1" applyAlignment="1">
      <alignment horizontal="left"/>
    </xf>
    <xf numFmtId="0" fontId="21" fillId="3" borderId="3" xfId="0" applyFont="1" applyFill="1" applyBorder="1" applyAlignment="1">
      <alignment horizontal="left" vertical="center"/>
    </xf>
    <xf numFmtId="0" fontId="21" fillId="3" borderId="8" xfId="0" applyFont="1" applyFill="1" applyBorder="1" applyAlignment="1">
      <alignment horizontal="left"/>
    </xf>
    <xf numFmtId="0" fontId="21" fillId="3" borderId="0" xfId="0" applyFont="1" applyFill="1" applyAlignment="1">
      <alignment horizontal="center" vertical="top"/>
    </xf>
    <xf numFmtId="0" fontId="31" fillId="3" borderId="0" xfId="0" applyFont="1" applyFill="1" applyAlignment="1">
      <alignment horizontal="center" wrapText="1"/>
    </xf>
    <xf numFmtId="0" fontId="31" fillId="3" borderId="0" xfId="0" applyFont="1" applyFill="1" applyAlignment="1">
      <alignment horizontal="center" vertical="top"/>
    </xf>
    <xf numFmtId="0" fontId="25" fillId="3" borderId="0" xfId="0" applyFont="1" applyFill="1" applyAlignment="1">
      <alignment horizontal="left"/>
    </xf>
    <xf numFmtId="0" fontId="21" fillId="4" borderId="0" xfId="0" applyFont="1" applyFill="1" applyAlignment="1">
      <alignment horizontal="center" vertical="center"/>
    </xf>
    <xf numFmtId="0" fontId="55" fillId="3" borderId="2" xfId="1" applyFont="1" applyFill="1" applyBorder="1" applyAlignment="1">
      <alignment horizontal="left"/>
    </xf>
    <xf numFmtId="0" fontId="55" fillId="3" borderId="0" xfId="1" applyFont="1" applyFill="1" applyAlignment="1">
      <alignment horizontal="left"/>
    </xf>
    <xf numFmtId="0" fontId="25" fillId="3" borderId="0" xfId="0" applyFont="1" applyFill="1" applyAlignment="1">
      <alignment horizontal="left" vertical="center"/>
    </xf>
    <xf numFmtId="0" fontId="58" fillId="3" borderId="0" xfId="0" applyFont="1" applyFill="1" applyAlignment="1">
      <alignment horizontal="left" wrapText="1"/>
    </xf>
    <xf numFmtId="0" fontId="51" fillId="3" borderId="0" xfId="1" applyFont="1" applyFill="1" applyAlignment="1">
      <alignment horizontal="left" vertical="center"/>
    </xf>
    <xf numFmtId="0" fontId="51" fillId="3" borderId="3" xfId="1" applyFont="1" applyFill="1" applyBorder="1" applyAlignment="1">
      <alignment horizontal="left" vertical="center"/>
    </xf>
    <xf numFmtId="16" fontId="51" fillId="3" borderId="8" xfId="1" applyNumberFormat="1" applyFont="1" applyFill="1" applyBorder="1" applyAlignment="1">
      <alignment horizontal="center"/>
    </xf>
    <xf numFmtId="0" fontId="51" fillId="3" borderId="0" xfId="1" applyFont="1" applyFill="1" applyAlignment="1">
      <alignment horizontal="center" vertical="center"/>
    </xf>
    <xf numFmtId="0" fontId="51" fillId="3" borderId="8" xfId="1" applyFont="1" applyFill="1" applyBorder="1" applyAlignment="1">
      <alignment horizontal="center" vertical="center"/>
    </xf>
    <xf numFmtId="0" fontId="51" fillId="3" borderId="0" xfId="1" applyFont="1" applyFill="1" applyAlignment="1">
      <alignment horizontal="center" vertical="center" wrapText="1"/>
    </xf>
    <xf numFmtId="0" fontId="51" fillId="3" borderId="8" xfId="1" applyFont="1" applyFill="1" applyBorder="1" applyAlignment="1">
      <alignment horizontal="center" vertical="center" wrapText="1"/>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3"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9" xfId="0" applyFont="1" applyFill="1" applyBorder="1" applyAlignment="1">
      <alignment horizontal="center" vertical="center" wrapText="1"/>
    </xf>
  </cellXfs>
  <cellStyles count="46">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37" xr:uid="{3E019F4D-921E-4473-AD78-834FF077A11C}"/>
    <cellStyle name="60% - Accent2 2" xfId="38" xr:uid="{926119DB-1929-47B6-8AB0-885FBE8999BA}"/>
    <cellStyle name="60% - Accent3 2" xfId="39" xr:uid="{0553C048-7141-4D40-B48C-8D4E6BEF42FA}"/>
    <cellStyle name="60% - Accent4 2" xfId="40" xr:uid="{39CE632C-BCE5-4955-B41F-659335BD8BFB}"/>
    <cellStyle name="60% - Accent5 2" xfId="41" xr:uid="{F3504EF9-D36B-4D80-A29E-8145E193296D}"/>
    <cellStyle name="60% - Accent6 2" xfId="42" xr:uid="{79BD0651-6A6A-450F-96E3-5E700BFA5343}"/>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Neutral 2" xfId="43" xr:uid="{FA039D77-297B-4DE8-8E49-2452AAFA733A}"/>
    <cellStyle name="Normal" xfId="0" builtinId="0"/>
    <cellStyle name="Normal 2" xfId="1" xr:uid="{897F43DD-4541-4C25-9FA7-721B79FF643D}"/>
    <cellStyle name="Normal 3" xfId="3" xr:uid="{E02127EB-CD91-43B9-A5F3-41B1D301F117}"/>
    <cellStyle name="Normal 4" xfId="2" xr:uid="{71644992-E3E5-4AE1-85B1-E5C85DA06D59}"/>
    <cellStyle name="Normal 4 2" xfId="45" xr:uid="{EE4C34F4-E38B-4D3A-AEA3-A1859DC4F6C0}"/>
    <cellStyle name="Note" xfId="16" builtinId="10" customBuiltin="1"/>
    <cellStyle name="Output" xfId="11" builtinId="21" customBuiltin="1"/>
    <cellStyle name="Title 2" xfId="44" xr:uid="{550FF329-11CB-454A-8C33-4128BD0170F7}"/>
    <cellStyle name="Total" xfId="18" builtinId="25" customBuiltin="1"/>
    <cellStyle name="Warning Text" xfId="15" builtinId="11" customBuiltin="1"/>
  </cellStyles>
  <dxfs count="55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4.9989318521683403E-2"/>
      </font>
    </dxf>
    <dxf>
      <font>
        <color theme="0" tint="-4.9989318521683403E-2"/>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4.9989318521683403E-2"/>
      </font>
    </dxf>
    <dxf>
      <font>
        <color theme="0" tint="-4.9989318521683403E-2"/>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4.9989318521683403E-2"/>
      </font>
    </dxf>
    <dxf>
      <font>
        <color theme="0" tint="-4.9989318521683403E-2"/>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4.9989318521683403E-2"/>
      </font>
    </dxf>
    <dxf>
      <font>
        <color theme="0" tint="-4.9989318521683403E-2"/>
      </font>
    </dxf>
    <dxf>
      <font>
        <color theme="0" tint="-4.9989318521683403E-2"/>
      </font>
    </dxf>
    <dxf>
      <font>
        <color theme="0" tint="-4.9989318521683403E-2"/>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363636"/>
      <color rgb="FF007682"/>
      <color rgb="FF00A472"/>
      <color rgb="FF52AA4D"/>
      <color rgb="FF552583"/>
      <color rgb="FF00975B"/>
      <color rgb="FF4B2582"/>
      <color rgb="FFD3EBD1"/>
      <color rgb="FFC1FFE7"/>
      <color rgb="FFB7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5.jpe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2</xdr:col>
      <xdr:colOff>12816565</xdr:colOff>
      <xdr:row>1</xdr:row>
      <xdr:rowOff>60779</xdr:rowOff>
    </xdr:from>
    <xdr:to>
      <xdr:col>4</xdr:col>
      <xdr:colOff>558785</xdr:colOff>
      <xdr:row>1</xdr:row>
      <xdr:rowOff>825011</xdr:rowOff>
    </xdr:to>
    <xdr:pic>
      <xdr:nvPicPr>
        <xdr:cNvPr id="8" name="Picture 7">
          <a:extLst>
            <a:ext uri="{FF2B5EF4-FFF2-40B4-BE49-F238E27FC236}">
              <a16:creationId xmlns:a16="http://schemas.microsoft.com/office/drawing/2014/main" id="{25849AED-3FA2-0C63-34D9-00D61F10CB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02365" y="164193"/>
          <a:ext cx="1146629" cy="765605"/>
        </a:xfrm>
        <a:prstGeom prst="rect">
          <a:avLst/>
        </a:prstGeom>
      </xdr:spPr>
    </xdr:pic>
    <xdr:clientData/>
  </xdr:twoCellAnchor>
  <xdr:twoCellAnchor editAs="oneCell">
    <xdr:from>
      <xdr:col>2</xdr:col>
      <xdr:colOff>10540087</xdr:colOff>
      <xdr:row>1</xdr:row>
      <xdr:rowOff>107496</xdr:rowOff>
    </xdr:from>
    <xdr:to>
      <xdr:col>2</xdr:col>
      <xdr:colOff>12568486</xdr:colOff>
      <xdr:row>2</xdr:row>
      <xdr:rowOff>62582</xdr:rowOff>
    </xdr:to>
    <xdr:pic>
      <xdr:nvPicPr>
        <xdr:cNvPr id="2" name="Graphic 1">
          <a:extLst>
            <a:ext uri="{FF2B5EF4-FFF2-40B4-BE49-F238E27FC236}">
              <a16:creationId xmlns:a16="http://schemas.microsoft.com/office/drawing/2014/main" id="{7547DEB5-9A9B-4CD1-B291-01605E605C13}"/>
            </a:ext>
          </a:extLst>
        </xdr:cNvPr>
        <xdr:cNvPicPr>
          <a:picLocks/>
        </xdr:cNvPicPr>
      </xdr:nvPicPr>
      <xdr:blipFill rotWithShape="1">
        <a:blip xmlns:r="http://schemas.openxmlformats.org/officeDocument/2006/relationships" r:embed="rId2">
          <a:extLst>
            <a:ext uri="{96DAC541-7B7A-43D3-8B79-37D633B846F1}">
              <asvg:svgBlip xmlns:asvg="http://schemas.microsoft.com/office/drawing/2016/SVG/main" r:embed="rId3"/>
            </a:ext>
          </a:extLst>
        </a:blip>
        <a:srcRect t="29494" b="26409"/>
        <a:stretch/>
      </xdr:blipFill>
      <xdr:spPr>
        <a:xfrm>
          <a:off x="11225887" y="210910"/>
          <a:ext cx="2028399" cy="896704"/>
        </a:xfrm>
        <a:prstGeom prst="rect">
          <a:avLst/>
        </a:prstGeom>
      </xdr:spPr>
    </xdr:pic>
    <xdr:clientData/>
  </xdr:twoCellAnchor>
  <xdr:twoCellAnchor editAs="oneCell">
    <xdr:from>
      <xdr:col>0</xdr:col>
      <xdr:colOff>291188</xdr:colOff>
      <xdr:row>1</xdr:row>
      <xdr:rowOff>187776</xdr:rowOff>
    </xdr:from>
    <xdr:to>
      <xdr:col>2</xdr:col>
      <xdr:colOff>1587937</xdr:colOff>
      <xdr:row>1</xdr:row>
      <xdr:rowOff>849886</xdr:rowOff>
    </xdr:to>
    <xdr:pic>
      <xdr:nvPicPr>
        <xdr:cNvPr id="3" name="Picture 2">
          <a:extLst>
            <a:ext uri="{FF2B5EF4-FFF2-40B4-BE49-F238E27FC236}">
              <a16:creationId xmlns:a16="http://schemas.microsoft.com/office/drawing/2014/main" id="{285913CF-19B0-4F2B-834B-9E276D848A5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1188" y="291190"/>
          <a:ext cx="1981189" cy="659388"/>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88440</xdr:colOff>
      <xdr:row>1</xdr:row>
      <xdr:rowOff>23131</xdr:rowOff>
    </xdr:from>
    <xdr:to>
      <xdr:col>3</xdr:col>
      <xdr:colOff>1170629</xdr:colOff>
      <xdr:row>1</xdr:row>
      <xdr:rowOff>687968</xdr:rowOff>
    </xdr:to>
    <xdr:pic>
      <xdr:nvPicPr>
        <xdr:cNvPr id="2" name="Picture 1">
          <a:extLst>
            <a:ext uri="{FF2B5EF4-FFF2-40B4-BE49-F238E27FC236}">
              <a16:creationId xmlns:a16="http://schemas.microsoft.com/office/drawing/2014/main" id="{129554E9-290C-4E17-A470-AB271371D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0" y="126545"/>
          <a:ext cx="1971667" cy="664837"/>
        </a:xfrm>
        <a:prstGeom prst="rect">
          <a:avLst/>
        </a:prstGeom>
        <a:ln>
          <a:solidFill>
            <a:schemeClr val="tx1"/>
          </a:solidFill>
        </a:ln>
      </xdr:spPr>
    </xdr:pic>
    <xdr:clientData/>
  </xdr:twoCellAnchor>
  <xdr:twoCellAnchor editAs="oneCell">
    <xdr:from>
      <xdr:col>3</xdr:col>
      <xdr:colOff>1333502</xdr:colOff>
      <xdr:row>0</xdr:row>
      <xdr:rowOff>53070</xdr:rowOff>
    </xdr:from>
    <xdr:to>
      <xdr:col>3</xdr:col>
      <xdr:colOff>2369045</xdr:colOff>
      <xdr:row>1</xdr:row>
      <xdr:rowOff>635880</xdr:rowOff>
    </xdr:to>
    <xdr:pic>
      <xdr:nvPicPr>
        <xdr:cNvPr id="3" name="Picture 2">
          <a:extLst>
            <a:ext uri="{FF2B5EF4-FFF2-40B4-BE49-F238E27FC236}">
              <a16:creationId xmlns:a16="http://schemas.microsoft.com/office/drawing/2014/main" id="{AE6FB690-5C93-482E-A6DE-79CA3D107F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2459" y="53070"/>
          <a:ext cx="1032368" cy="680355"/>
        </a:xfrm>
        <a:prstGeom prst="rect">
          <a:avLst/>
        </a:prstGeom>
      </xdr:spPr>
    </xdr:pic>
    <xdr:clientData/>
  </xdr:twoCellAnchor>
  <xdr:twoCellAnchor editAs="oneCell">
    <xdr:from>
      <xdr:col>3</xdr:col>
      <xdr:colOff>2549980</xdr:colOff>
      <xdr:row>1</xdr:row>
      <xdr:rowOff>75293</xdr:rowOff>
    </xdr:from>
    <xdr:to>
      <xdr:col>3</xdr:col>
      <xdr:colOff>3724702</xdr:colOff>
      <xdr:row>1</xdr:row>
      <xdr:rowOff>597470</xdr:rowOff>
    </xdr:to>
    <xdr:pic>
      <xdr:nvPicPr>
        <xdr:cNvPr id="6" name="Graphic 5">
          <a:extLst>
            <a:ext uri="{FF2B5EF4-FFF2-40B4-BE49-F238E27FC236}">
              <a16:creationId xmlns:a16="http://schemas.microsoft.com/office/drawing/2014/main" id="{C92ED0BD-101A-4C27-8D30-80F9F66FD0C2}"/>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t="29494" b="26409"/>
        <a:stretch/>
      </xdr:blipFill>
      <xdr:spPr>
        <a:xfrm>
          <a:off x="3458937" y="178707"/>
          <a:ext cx="1168853" cy="5163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Admin\Modelling\Analyses\CRM\Offshore\Deterministic%20CRM%20spreadsheet\IE200091_Codling_CRM_A1_GX_220RD_Aerial.xlsm" TargetMode="External"/><Relationship Id="rId1" Type="http://schemas.openxmlformats.org/officeDocument/2006/relationships/externalLinkPath" Target="file:///I:\Admin\Modelling\Analyses\CRM\Offshore\Deterministic%20CRM%20spreadsheet\IE200091_Codling_CRM_A1_GX_220RD_Aeri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data"/>
      <sheetName val="Overall collision risk"/>
      <sheetName val="Single transit collision risk"/>
      <sheetName val="Extended"/>
      <sheetName val="Flightheight"/>
      <sheetName val="Migrant collision risk"/>
      <sheetName val="Large array correction"/>
    </sheetNames>
    <sheetDataSet>
      <sheetData sheetId="0">
        <row r="27">
          <cell r="C27">
            <v>53.068528000000001</v>
          </cell>
        </row>
      </sheetData>
      <sheetData sheetId="1"/>
      <sheetData sheetId="2"/>
      <sheetData sheetId="3">
        <row r="5">
          <cell r="B5">
            <v>110</v>
          </cell>
        </row>
        <row r="9">
          <cell r="B9">
            <v>132</v>
          </cell>
        </row>
        <row r="10">
          <cell r="B10">
            <v>0</v>
          </cell>
        </row>
        <row r="26">
          <cell r="F26" t="e">
            <v>#VALUE!</v>
          </cell>
          <cell r="G26" t="e">
            <v>#VALUE!</v>
          </cell>
        </row>
      </sheetData>
      <sheetData sheetId="4">
        <row r="7">
          <cell r="B7">
            <v>155</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D3CD0-C6B4-4863-B566-203C01F58CD4}">
  <sheetPr codeName="Sheet1"/>
  <dimension ref="C1:AB48"/>
  <sheetViews>
    <sheetView tabSelected="1" workbookViewId="0"/>
  </sheetViews>
  <sheetFormatPr defaultColWidth="8.7109375" defaultRowHeight="15" x14ac:dyDescent="0.25"/>
  <cols>
    <col min="1" max="2" width="5.140625" style="33" customWidth="1"/>
    <col min="3" max="3" width="192.42578125" style="33" customWidth="1"/>
    <col min="4" max="16384" width="8.7109375" style="33"/>
  </cols>
  <sheetData>
    <row r="1" spans="3:28" ht="8.4499999999999993" customHeight="1" x14ac:dyDescent="0.25"/>
    <row r="2" spans="3:28" ht="75.599999999999994" customHeight="1" x14ac:dyDescent="0.25">
      <c r="C2" s="34" t="s">
        <v>696</v>
      </c>
      <c r="D2" s="35"/>
      <c r="E2" s="35"/>
      <c r="F2" s="35"/>
      <c r="G2" s="35"/>
      <c r="H2" s="35"/>
      <c r="I2" s="35"/>
      <c r="J2" s="35"/>
      <c r="K2" s="35"/>
      <c r="L2" s="35"/>
      <c r="M2" s="35"/>
      <c r="N2" s="35"/>
      <c r="O2" s="35"/>
      <c r="P2" s="35"/>
      <c r="Q2" s="35"/>
      <c r="R2" s="35"/>
      <c r="S2" s="35"/>
      <c r="T2" s="35"/>
      <c r="U2" s="35"/>
      <c r="V2" s="35"/>
      <c r="W2" s="35"/>
      <c r="X2" s="35"/>
      <c r="Y2" s="35"/>
      <c r="Z2" s="35"/>
      <c r="AA2" s="35"/>
      <c r="AB2" s="35"/>
    </row>
    <row r="3" spans="3:28" ht="30.6" customHeight="1" x14ac:dyDescent="0.25">
      <c r="C3" s="36"/>
      <c r="D3" s="36"/>
      <c r="E3" s="36"/>
      <c r="F3" s="36"/>
      <c r="G3" s="36"/>
      <c r="H3" s="36"/>
      <c r="I3" s="36"/>
      <c r="J3" s="36"/>
      <c r="K3" s="36"/>
      <c r="L3" s="36"/>
      <c r="M3" s="36"/>
      <c r="N3" s="36"/>
      <c r="O3" s="36"/>
      <c r="P3" s="36"/>
      <c r="Q3" s="36"/>
      <c r="R3" s="36"/>
      <c r="S3" s="36"/>
      <c r="T3" s="36"/>
      <c r="U3" s="36"/>
      <c r="V3" s="36"/>
      <c r="W3" s="36"/>
      <c r="X3" s="36"/>
      <c r="Y3" s="36"/>
      <c r="Z3" s="36"/>
      <c r="AA3" s="36"/>
      <c r="AB3" s="36"/>
    </row>
    <row r="5" spans="3:28" ht="20.25" x14ac:dyDescent="0.3">
      <c r="C5" s="168" t="s">
        <v>252</v>
      </c>
    </row>
    <row r="6" spans="3:28" ht="17.25" customHeight="1" x14ac:dyDescent="0.25"/>
    <row r="7" spans="3:28" ht="17.25" customHeight="1" x14ac:dyDescent="0.25">
      <c r="C7" s="37" t="s">
        <v>240</v>
      </c>
    </row>
    <row r="8" spans="3:28" ht="17.25" customHeight="1" x14ac:dyDescent="0.25"/>
    <row r="9" spans="3:28" ht="17.25" customHeight="1" x14ac:dyDescent="0.3">
      <c r="C9" s="169" t="s">
        <v>241</v>
      </c>
    </row>
    <row r="10" spans="3:28" ht="17.25" customHeight="1" x14ac:dyDescent="0.25"/>
    <row r="11" spans="3:28" ht="17.25" customHeight="1" x14ac:dyDescent="0.25">
      <c r="C11" s="37" t="s">
        <v>935</v>
      </c>
    </row>
    <row r="12" spans="3:28" ht="17.25" customHeight="1" x14ac:dyDescent="0.25">
      <c r="C12" s="37"/>
    </row>
    <row r="13" spans="3:28" ht="17.25" customHeight="1" x14ac:dyDescent="0.25">
      <c r="C13" s="37" t="s">
        <v>929</v>
      </c>
    </row>
    <row r="14" spans="3:28" ht="17.25" customHeight="1" x14ac:dyDescent="0.25">
      <c r="C14" s="37"/>
    </row>
    <row r="15" spans="3:28" ht="17.25" customHeight="1" x14ac:dyDescent="0.25">
      <c r="C15" s="37" t="s">
        <v>930</v>
      </c>
    </row>
    <row r="16" spans="3:28" ht="17.25" customHeight="1" x14ac:dyDescent="0.25">
      <c r="C16" s="37"/>
    </row>
    <row r="17" spans="3:3" ht="49.5" customHeight="1" x14ac:dyDescent="0.25">
      <c r="C17" s="38" t="s">
        <v>931</v>
      </c>
    </row>
    <row r="18" spans="3:3" ht="17.25" customHeight="1" x14ac:dyDescent="0.25"/>
    <row r="19" spans="3:3" ht="17.25" customHeight="1" x14ac:dyDescent="0.3">
      <c r="C19" s="169" t="s">
        <v>242</v>
      </c>
    </row>
    <row r="20" spans="3:3" ht="17.25" customHeight="1" x14ac:dyDescent="0.25"/>
    <row r="21" spans="3:3" ht="17.25" customHeight="1" x14ac:dyDescent="0.25">
      <c r="C21" s="37" t="s">
        <v>932</v>
      </c>
    </row>
    <row r="22" spans="3:3" ht="17.25" customHeight="1" x14ac:dyDescent="0.25">
      <c r="C22" s="37"/>
    </row>
    <row r="23" spans="3:3" ht="33.950000000000003" customHeight="1" x14ac:dyDescent="0.25">
      <c r="C23" s="38" t="s">
        <v>933</v>
      </c>
    </row>
    <row r="24" spans="3:3" ht="15.75" x14ac:dyDescent="0.25">
      <c r="C24" s="37"/>
    </row>
    <row r="25" spans="3:3" ht="33.950000000000003" customHeight="1" x14ac:dyDescent="0.25">
      <c r="C25" s="38" t="s">
        <v>934</v>
      </c>
    </row>
    <row r="27" spans="3:3" ht="18.75" x14ac:dyDescent="0.3">
      <c r="C27" s="169" t="s">
        <v>516</v>
      </c>
    </row>
    <row r="29" spans="3:3" ht="17.100000000000001" customHeight="1" x14ac:dyDescent="0.25">
      <c r="C29" s="37" t="s">
        <v>878</v>
      </c>
    </row>
    <row r="30" spans="3:3" ht="17.100000000000001" customHeight="1" x14ac:dyDescent="0.25">
      <c r="C30" s="37"/>
    </row>
    <row r="32" spans="3:3" ht="15.75" x14ac:dyDescent="0.25">
      <c r="C32" s="170" t="s">
        <v>928</v>
      </c>
    </row>
    <row r="34" spans="3:3" x14ac:dyDescent="0.25">
      <c r="C34" s="33" t="s">
        <v>697</v>
      </c>
    </row>
    <row r="36" spans="3:3" x14ac:dyDescent="0.25">
      <c r="C36" s="33" t="s">
        <v>911</v>
      </c>
    </row>
    <row r="38" spans="3:3" x14ac:dyDescent="0.25">
      <c r="C38" s="33" t="s">
        <v>910</v>
      </c>
    </row>
    <row r="40" spans="3:3" x14ac:dyDescent="0.25">
      <c r="C40" s="33" t="s">
        <v>927</v>
      </c>
    </row>
    <row r="42" spans="3:3" x14ac:dyDescent="0.25">
      <c r="C42" s="33" t="s">
        <v>923</v>
      </c>
    </row>
    <row r="44" spans="3:3" x14ac:dyDescent="0.25">
      <c r="C44" s="33" t="s">
        <v>924</v>
      </c>
    </row>
    <row r="46" spans="3:3" x14ac:dyDescent="0.25">
      <c r="C46" s="33" t="s">
        <v>925</v>
      </c>
    </row>
    <row r="48" spans="3:3" x14ac:dyDescent="0.25">
      <c r="C48" s="33" t="s">
        <v>926</v>
      </c>
    </row>
  </sheetData>
  <sheetProtection sheet="1" objects="1" scenarios="1"/>
  <dataValidations count="4">
    <dataValidation allowBlank="1" showInputMessage="1" showErrorMessage="1" prompt="Band, B. (2012) Using a collision risk model to assess bird collision risks for offshore windfarms. https://www.bto.org/sites/default/files/u28/downloads/Projects/Final_Report_SOSS02_Band1ModelGuidance.pdf" sqref="C13" xr:uid="{2E8B4048-AB3A-4FA2-B80F-522C7151ACEC}"/>
    <dataValidation allowBlank="1" showInputMessage="1" showErrorMessage="1" prompt="SNCBs (2022) Joint SNCB Interim Distributional response Advice Note. https://data.jncc.gov.uk/data/9aecb87c-80c5-4cfb-9102-39f0228dcc9a/joint-sncb-interim-distributional response-advice-note-2022.pdf" sqref="C15" xr:uid="{7EE95AC2-7500-455E-89F5-2E84FCF8CC0C}"/>
    <dataValidation allowBlank="1" showInputMessage="1" showErrorMessage="1" prompt="Forsythe, W. C., Rykiel Jr, E. J., Stahl, R. S., Wu, H. I., &amp; Schoolfield, R. M. (1995). A model comparison for daylength as a function of latitude and day of year. Ecological Modelling, 80, 87-95." sqref="C29:C30" xr:uid="{D60665A3-3BCA-44D4-B0DB-3D7E5816EB24}"/>
    <dataValidation allowBlank="1" showInputMessage="1" showErrorMessage="1" prompt="SNCBs (2022) Joint SNCB Interim Displacement Advice. _x000a_SNCBs (2024) Joint advice note from the SNCBs regarding bird collision risk modelling for offshore wind developments._x000a_NatureScot (2023) Advice on marine renewables development. _x000a_" sqref="C11" xr:uid="{B3B74E90-0FC5-4AA5-8083-CD0FE4AEDA43}"/>
  </dataValidations>
  <pageMargins left="0.7" right="0.7" top="0.75" bottom="0.75" header="0.3" footer="0.3"/>
  <pageSetup paperSize="9" orientation="portrait" horizontalDpi="30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C7B43-E6E5-4102-BFA6-453038A66D68}">
  <sheetPr codeName="Sheet6"/>
  <dimension ref="B2:V375"/>
  <sheetViews>
    <sheetView zoomScale="85" zoomScaleNormal="85" workbookViewId="0"/>
  </sheetViews>
  <sheetFormatPr defaultColWidth="8.7109375" defaultRowHeight="15" x14ac:dyDescent="0.25"/>
  <cols>
    <col min="1" max="1" width="8.7109375" style="87"/>
    <col min="2" max="4" width="10.5703125" style="87" customWidth="1"/>
    <col min="5" max="7" width="10.5703125" style="142" customWidth="1"/>
    <col min="8" max="8" width="4.7109375" style="142" customWidth="1"/>
    <col min="9" max="9" width="8.140625" style="142" customWidth="1"/>
    <col min="10" max="10" width="1.85546875" style="142" customWidth="1"/>
    <col min="11" max="11" width="7.7109375" style="142" customWidth="1"/>
    <col min="12" max="12" width="7.42578125" style="87" customWidth="1"/>
    <col min="13" max="14" width="7.5703125" style="87" customWidth="1"/>
    <col min="15" max="15" width="7.7109375" style="87" customWidth="1"/>
    <col min="16" max="17" width="7.5703125" style="87" customWidth="1"/>
    <col min="18" max="18" width="7.85546875" style="87" customWidth="1"/>
    <col min="19" max="19" width="7" style="87" customWidth="1"/>
    <col min="20" max="20" width="7.5703125" style="87" customWidth="1"/>
    <col min="21" max="21" width="7.140625" style="87" customWidth="1"/>
    <col min="22" max="16384" width="8.7109375" style="87"/>
  </cols>
  <sheetData>
    <row r="2" spans="2:22" ht="23.25" x14ac:dyDescent="0.35">
      <c r="B2" s="205" t="s">
        <v>893</v>
      </c>
      <c r="C2" s="205"/>
      <c r="D2" s="205"/>
      <c r="E2" s="205"/>
      <c r="F2" s="205"/>
    </row>
    <row r="4" spans="2:22" x14ac:dyDescent="0.25">
      <c r="B4" s="179" t="s">
        <v>273</v>
      </c>
      <c r="C4" s="200"/>
      <c r="D4" s="143">
        <f>'User inputs - run and wind farm'!E15</f>
        <v>0</v>
      </c>
    </row>
    <row r="5" spans="2:22" x14ac:dyDescent="0.25">
      <c r="B5" s="211" t="s">
        <v>275</v>
      </c>
      <c r="C5" s="212"/>
      <c r="D5" s="143">
        <f>'User inputs - run and wind farm'!F15</f>
        <v>0</v>
      </c>
    </row>
    <row r="6" spans="2:22" x14ac:dyDescent="0.25">
      <c r="B6" s="211" t="s">
        <v>274</v>
      </c>
      <c r="C6" s="212"/>
      <c r="D6" s="143">
        <f>'User inputs - run and wind farm'!G15</f>
        <v>0</v>
      </c>
    </row>
    <row r="7" spans="2:22" ht="9.9499999999999993" customHeight="1" x14ac:dyDescent="0.25">
      <c r="B7" s="144"/>
      <c r="C7" s="144"/>
      <c r="D7" s="142"/>
    </row>
    <row r="9" spans="2:22" ht="14.45" customHeight="1" x14ac:dyDescent="0.25">
      <c r="B9" s="214" t="s">
        <v>276</v>
      </c>
      <c r="C9" s="216" t="s">
        <v>277</v>
      </c>
      <c r="D9" s="214" t="s">
        <v>210</v>
      </c>
      <c r="E9" s="213" t="s">
        <v>209</v>
      </c>
      <c r="F9" s="213"/>
      <c r="G9" s="213"/>
    </row>
    <row r="10" spans="2:22" ht="14.45" customHeight="1" x14ac:dyDescent="0.25">
      <c r="B10" s="215"/>
      <c r="C10" s="217"/>
      <c r="D10" s="215"/>
      <c r="E10" s="128" t="s">
        <v>280</v>
      </c>
      <c r="F10" s="128" t="s">
        <v>281</v>
      </c>
      <c r="G10" s="128" t="s">
        <v>282</v>
      </c>
    </row>
    <row r="11" spans="2:22" x14ac:dyDescent="0.25">
      <c r="B11" s="146">
        <v>39814</v>
      </c>
      <c r="C11" s="40">
        <v>1</v>
      </c>
      <c r="D11" s="55">
        <f t="shared" ref="D11:D74" si="0">ASIN(0.39795*COS(0.2163108+2*ATAN(0.9671396*TAN(0.0086*(C11-186)))))</f>
        <v>-0.40270065067443078</v>
      </c>
      <c r="E11" s="55">
        <f>24-(24/PI())*ACOS((SIN(0.8333*PI()/180)+SIN($D$4*PI()/180)*SIN($D11))/(COS($D$4*PI()/180)*COS($D11)))</f>
        <v>12.120768107077563</v>
      </c>
      <c r="F11" s="55">
        <f t="shared" ref="F11:F74" si="1">24-(24/PI())*ACOS((SIN(0.8333*PI()/180)+SIN($D$5*PI()/180)*SIN($D11))/(COS($D$5*PI()/180)*COS($D11)))</f>
        <v>12.120768107077563</v>
      </c>
      <c r="G11" s="55">
        <f t="shared" ref="G11:G74" si="2">24-(24/PI())*ACOS((SIN(0.8333*PI()/180)+SIN($D$6*PI()/180)*SIN($D11))/(COS($D$6*PI()/180)*COS($D11)))</f>
        <v>12.120768107077563</v>
      </c>
      <c r="K11" s="89" t="s">
        <v>208</v>
      </c>
      <c r="L11" s="142"/>
      <c r="O11" s="89"/>
    </row>
    <row r="12" spans="2:22" x14ac:dyDescent="0.25">
      <c r="B12" s="146">
        <f t="shared" ref="B12:B75" si="3">B11+1</f>
        <v>39815</v>
      </c>
      <c r="C12" s="40">
        <f t="shared" ref="C12:C75" si="4">C11+1</f>
        <v>2</v>
      </c>
      <c r="D12" s="55">
        <f t="shared" si="0"/>
        <v>-0.4012979990256228</v>
      </c>
      <c r="E12" s="55">
        <f t="shared" ref="E12:E75" si="5">24-(24/PI())*ACOS((SIN(0.8333*PI()/180)+SIN($D$4*PI()/180)*SIN(D12))/(COS($D$4*PI()/180)*COS(D12)))</f>
        <v>12.120696103681029</v>
      </c>
      <c r="F12" s="55">
        <f t="shared" si="1"/>
        <v>12.120696103681029</v>
      </c>
      <c r="G12" s="55">
        <f t="shared" si="2"/>
        <v>12.120696103681029</v>
      </c>
      <c r="K12" s="106" t="s">
        <v>34</v>
      </c>
      <c r="L12" s="106" t="s">
        <v>35</v>
      </c>
      <c r="M12" s="106" t="s">
        <v>2</v>
      </c>
      <c r="N12" s="106" t="s">
        <v>3</v>
      </c>
      <c r="O12" s="106" t="s">
        <v>4</v>
      </c>
      <c r="P12" s="106" t="s">
        <v>5</v>
      </c>
      <c r="Q12" s="106" t="s">
        <v>6</v>
      </c>
      <c r="R12" s="106" t="s">
        <v>7</v>
      </c>
      <c r="S12" s="106" t="s">
        <v>207</v>
      </c>
      <c r="T12" s="106" t="s">
        <v>36</v>
      </c>
      <c r="U12" s="106" t="s">
        <v>37</v>
      </c>
      <c r="V12" s="106" t="s">
        <v>38</v>
      </c>
    </row>
    <row r="13" spans="2:22" x14ac:dyDescent="0.25">
      <c r="B13" s="146">
        <f t="shared" si="3"/>
        <v>39816</v>
      </c>
      <c r="C13" s="40">
        <f t="shared" si="4"/>
        <v>3</v>
      </c>
      <c r="D13" s="55">
        <f t="shared" si="0"/>
        <v>-0.39976204406913618</v>
      </c>
      <c r="E13" s="55">
        <f t="shared" si="5"/>
        <v>12.120617627806926</v>
      </c>
      <c r="F13" s="55">
        <f t="shared" si="1"/>
        <v>12.120617627806926</v>
      </c>
      <c r="G13" s="55">
        <f t="shared" si="2"/>
        <v>12.120617627806926</v>
      </c>
      <c r="I13" s="145" t="s">
        <v>280</v>
      </c>
      <c r="J13" s="145"/>
      <c r="K13" s="147">
        <f>SUM(E$11:E$41)</f>
        <v>375.68698270402712</v>
      </c>
      <c r="L13" s="147">
        <f>SUM(E$42:E$69)</f>
        <v>339.19688287090781</v>
      </c>
      <c r="M13" s="147">
        <f>SUM(E$70:E$100)</f>
        <v>375.4530102491978</v>
      </c>
      <c r="N13" s="147">
        <f>SUM(E$101:E$130)</f>
        <v>363.38532179321777</v>
      </c>
      <c r="O13" s="147">
        <f>SUM(E$131:E$161)</f>
        <v>375.63935304279426</v>
      </c>
      <c r="P13" s="147">
        <f>SUM(E$162:E$191)</f>
        <v>363.6225522914749</v>
      </c>
      <c r="Q13" s="147">
        <f>SUM(E$192:E$222)</f>
        <v>375.69746095274434</v>
      </c>
      <c r="R13" s="147">
        <f>SUM(E$223:E$253)</f>
        <v>375.55230300789896</v>
      </c>
      <c r="S13" s="147">
        <f>SUM(E$254:E$283)</f>
        <v>363.34378424215805</v>
      </c>
      <c r="T13" s="147">
        <f>SUM(E$284:E$314)</f>
        <v>375.48854824936672</v>
      </c>
      <c r="U13" s="147">
        <f>SUM(E$315:E$344)</f>
        <v>363.51200749720294</v>
      </c>
      <c r="V13" s="147">
        <f>SUM(E$345:E$375)</f>
        <v>375.74137513849803</v>
      </c>
    </row>
    <row r="14" spans="2:22" x14ac:dyDescent="0.25">
      <c r="B14" s="146">
        <f t="shared" si="3"/>
        <v>39817</v>
      </c>
      <c r="C14" s="40">
        <f t="shared" si="4"/>
        <v>4</v>
      </c>
      <c r="D14" s="55">
        <f t="shared" si="0"/>
        <v>-0.39809353943540499</v>
      </c>
      <c r="E14" s="55">
        <f t="shared" si="5"/>
        <v>12.120532817221365</v>
      </c>
      <c r="F14" s="55">
        <f t="shared" si="1"/>
        <v>12.120532817221365</v>
      </c>
      <c r="G14" s="55">
        <f t="shared" si="2"/>
        <v>12.120532817221365</v>
      </c>
      <c r="I14" s="145" t="s">
        <v>281</v>
      </c>
      <c r="J14" s="145"/>
      <c r="K14" s="147">
        <f>SUM(F$11:F$41)</f>
        <v>375.68698270402712</v>
      </c>
      <c r="L14" s="147">
        <f>SUM(F$42:F$69)</f>
        <v>339.19688287090781</v>
      </c>
      <c r="M14" s="147">
        <f>SUM(F$70:F$100)</f>
        <v>375.4530102491978</v>
      </c>
      <c r="N14" s="147">
        <f>SUM(F$101:F$130)</f>
        <v>363.38532179321777</v>
      </c>
      <c r="O14" s="147">
        <f>SUM(F$131:F$161)</f>
        <v>375.63935304279426</v>
      </c>
      <c r="P14" s="147">
        <f>SUM(F$162:F$191)</f>
        <v>363.6225522914749</v>
      </c>
      <c r="Q14" s="147">
        <f>SUM(F$192:F$222)</f>
        <v>375.69746095274434</v>
      </c>
      <c r="R14" s="147">
        <f>SUM(F$223:F$253)</f>
        <v>375.55230300789896</v>
      </c>
      <c r="S14" s="147">
        <f>SUM(F$254:F$283)</f>
        <v>363.34378424215805</v>
      </c>
      <c r="T14" s="147">
        <f>SUM(F$284:F$314)</f>
        <v>375.48854824936672</v>
      </c>
      <c r="U14" s="147">
        <f>SUM(F$315:F$344)</f>
        <v>363.51200749720294</v>
      </c>
      <c r="V14" s="147">
        <f>SUM(F$345:F$375)</f>
        <v>375.74137513849803</v>
      </c>
    </row>
    <row r="15" spans="2:22" x14ac:dyDescent="0.25">
      <c r="B15" s="146">
        <f t="shared" si="3"/>
        <v>39818</v>
      </c>
      <c r="C15" s="40">
        <f t="shared" si="4"/>
        <v>5</v>
      </c>
      <c r="D15" s="55">
        <f t="shared" si="0"/>
        <v>-0.39629330457846768</v>
      </c>
      <c r="E15" s="55">
        <f t="shared" si="5"/>
        <v>12.120441820221572</v>
      </c>
      <c r="F15" s="55">
        <f t="shared" si="1"/>
        <v>12.120441820221572</v>
      </c>
      <c r="G15" s="55">
        <f t="shared" si="2"/>
        <v>12.120441820221572</v>
      </c>
      <c r="I15" s="145" t="s">
        <v>282</v>
      </c>
      <c r="J15" s="145"/>
      <c r="K15" s="147">
        <f>SUM(G$11:G$41)</f>
        <v>375.68698270402712</v>
      </c>
      <c r="L15" s="147">
        <f>SUM(G$42:G$69)</f>
        <v>339.19688287090781</v>
      </c>
      <c r="M15" s="147">
        <f>SUM(G$70:G$100)</f>
        <v>375.4530102491978</v>
      </c>
      <c r="N15" s="147">
        <f>SUM(G$101:G$130)</f>
        <v>363.38532179321777</v>
      </c>
      <c r="O15" s="147">
        <f>SUM(G$131:G$161)</f>
        <v>375.63935304279426</v>
      </c>
      <c r="P15" s="147">
        <f>SUM(G$162:G$191)</f>
        <v>363.6225522914749</v>
      </c>
      <c r="Q15" s="147">
        <f>SUM(G$192:G$222)</f>
        <v>375.69746095274434</v>
      </c>
      <c r="R15" s="147">
        <f>SUM(G$223:G$253)</f>
        <v>375.55230300789896</v>
      </c>
      <c r="S15" s="147">
        <f>SUM(G$254:G$283)</f>
        <v>363.34378424215805</v>
      </c>
      <c r="T15" s="147">
        <f>SUM(G$284:G$314)</f>
        <v>375.48854824936672</v>
      </c>
      <c r="U15" s="147">
        <f>SUM(G$315:G$344)</f>
        <v>363.51200749720294</v>
      </c>
      <c r="V15" s="147">
        <f>SUM(G$345:G$375)</f>
        <v>375.74137513849803</v>
      </c>
    </row>
    <row r="16" spans="2:22" x14ac:dyDescent="0.25">
      <c r="B16" s="146">
        <f t="shared" si="3"/>
        <v>39819</v>
      </c>
      <c r="C16" s="40">
        <f t="shared" si="4"/>
        <v>6</v>
      </c>
      <c r="D16" s="55">
        <f t="shared" si="0"/>
        <v>-0.39436222344644489</v>
      </c>
      <c r="E16" s="55">
        <f t="shared" si="5"/>
        <v>12.120344795182971</v>
      </c>
      <c r="F16" s="55">
        <f t="shared" si="1"/>
        <v>12.120344795182971</v>
      </c>
      <c r="G16" s="55">
        <f t="shared" si="2"/>
        <v>12.120344795182971</v>
      </c>
      <c r="I16" s="145"/>
      <c r="J16" s="145"/>
      <c r="K16" s="148"/>
      <c r="L16" s="148"/>
      <c r="M16" s="149"/>
      <c r="N16" s="149"/>
      <c r="O16" s="149"/>
      <c r="P16" s="149"/>
      <c r="Q16" s="149"/>
      <c r="R16" s="149"/>
      <c r="S16" s="149"/>
      <c r="T16" s="149"/>
      <c r="U16" s="149"/>
      <c r="V16" s="149"/>
    </row>
    <row r="17" spans="2:22" x14ac:dyDescent="0.25">
      <c r="B17" s="146">
        <f t="shared" si="3"/>
        <v>39820</v>
      </c>
      <c r="C17" s="40">
        <f t="shared" si="4"/>
        <v>7</v>
      </c>
      <c r="D17" s="55">
        <f t="shared" si="0"/>
        <v>-0.39230124306200953</v>
      </c>
      <c r="E17" s="55">
        <f t="shared" si="5"/>
        <v>12.120241910081237</v>
      </c>
      <c r="F17" s="55">
        <f t="shared" si="1"/>
        <v>12.120241910081237</v>
      </c>
      <c r="G17" s="55">
        <f t="shared" si="2"/>
        <v>12.120241910081237</v>
      </c>
      <c r="I17" s="145"/>
      <c r="J17" s="145"/>
      <c r="K17" s="150" t="s">
        <v>206</v>
      </c>
      <c r="L17" s="148"/>
      <c r="M17" s="149"/>
      <c r="N17" s="149"/>
      <c r="O17" s="149"/>
      <c r="P17" s="149"/>
      <c r="Q17" s="149"/>
      <c r="R17" s="149"/>
      <c r="S17" s="149"/>
      <c r="T17" s="149"/>
      <c r="U17" s="149"/>
      <c r="V17" s="149"/>
    </row>
    <row r="18" spans="2:22" x14ac:dyDescent="0.25">
      <c r="B18" s="146">
        <f t="shared" si="3"/>
        <v>39821</v>
      </c>
      <c r="C18" s="40">
        <f t="shared" si="4"/>
        <v>8</v>
      </c>
      <c r="D18" s="55">
        <f t="shared" si="0"/>
        <v>-0.39011137201880836</v>
      </c>
      <c r="E18" s="55">
        <f t="shared" si="5"/>
        <v>12.120133341992014</v>
      </c>
      <c r="F18" s="55">
        <f t="shared" si="1"/>
        <v>12.120133341992014</v>
      </c>
      <c r="G18" s="55">
        <f t="shared" si="2"/>
        <v>12.120133341992014</v>
      </c>
      <c r="I18" s="145" t="s">
        <v>280</v>
      </c>
      <c r="J18" s="145"/>
      <c r="K18" s="147">
        <f>K$24-K13</f>
        <v>368.31301729597288</v>
      </c>
      <c r="L18" s="147">
        <f t="shared" ref="L18:V18" si="6">L$24-L13</f>
        <v>332.80311712909219</v>
      </c>
      <c r="M18" s="147">
        <f t="shared" si="6"/>
        <v>368.5469897508022</v>
      </c>
      <c r="N18" s="147">
        <f t="shared" si="6"/>
        <v>356.61467820678223</v>
      </c>
      <c r="O18" s="147">
        <f t="shared" si="6"/>
        <v>368.36064695720574</v>
      </c>
      <c r="P18" s="147">
        <f t="shared" si="6"/>
        <v>356.3774477085251</v>
      </c>
      <c r="Q18" s="147">
        <f t="shared" si="6"/>
        <v>368.30253904725566</v>
      </c>
      <c r="R18" s="147">
        <f t="shared" si="6"/>
        <v>368.44769699210104</v>
      </c>
      <c r="S18" s="147">
        <f t="shared" si="6"/>
        <v>356.65621575784195</v>
      </c>
      <c r="T18" s="147">
        <f t="shared" si="6"/>
        <v>368.51145175063328</v>
      </c>
      <c r="U18" s="147">
        <f t="shared" si="6"/>
        <v>356.48799250279706</v>
      </c>
      <c r="V18" s="147">
        <f t="shared" si="6"/>
        <v>368.25862486150197</v>
      </c>
    </row>
    <row r="19" spans="2:22" x14ac:dyDescent="0.25">
      <c r="B19" s="146">
        <f t="shared" si="3"/>
        <v>39822</v>
      </c>
      <c r="C19" s="40">
        <f t="shared" si="4"/>
        <v>9</v>
      </c>
      <c r="D19" s="55">
        <f t="shared" si="0"/>
        <v>-0.38779367890004862</v>
      </c>
      <c r="E19" s="55">
        <f t="shared" si="5"/>
        <v>12.120019276571142</v>
      </c>
      <c r="F19" s="55">
        <f t="shared" si="1"/>
        <v>12.120019276571142</v>
      </c>
      <c r="G19" s="55">
        <f t="shared" si="2"/>
        <v>12.120019276571142</v>
      </c>
      <c r="I19" s="145" t="s">
        <v>281</v>
      </c>
      <c r="J19" s="145"/>
      <c r="K19" s="147">
        <f t="shared" ref="K19:V19" si="7">K$24-K14</f>
        <v>368.31301729597288</v>
      </c>
      <c r="L19" s="147">
        <f t="shared" si="7"/>
        <v>332.80311712909219</v>
      </c>
      <c r="M19" s="147">
        <f t="shared" si="7"/>
        <v>368.5469897508022</v>
      </c>
      <c r="N19" s="147">
        <f t="shared" si="7"/>
        <v>356.61467820678223</v>
      </c>
      <c r="O19" s="147">
        <f t="shared" si="7"/>
        <v>368.36064695720574</v>
      </c>
      <c r="P19" s="147">
        <f t="shared" si="7"/>
        <v>356.3774477085251</v>
      </c>
      <c r="Q19" s="147">
        <f t="shared" si="7"/>
        <v>368.30253904725566</v>
      </c>
      <c r="R19" s="147">
        <f t="shared" si="7"/>
        <v>368.44769699210104</v>
      </c>
      <c r="S19" s="147">
        <f t="shared" si="7"/>
        <v>356.65621575784195</v>
      </c>
      <c r="T19" s="147">
        <f t="shared" si="7"/>
        <v>368.51145175063328</v>
      </c>
      <c r="U19" s="147">
        <f t="shared" si="7"/>
        <v>356.48799250279706</v>
      </c>
      <c r="V19" s="147">
        <f t="shared" si="7"/>
        <v>368.25862486150197</v>
      </c>
    </row>
    <row r="20" spans="2:22" x14ac:dyDescent="0.25">
      <c r="B20" s="146">
        <f t="shared" si="3"/>
        <v>39823</v>
      </c>
      <c r="C20" s="40">
        <f t="shared" si="4"/>
        <v>10</v>
      </c>
      <c r="D20" s="55">
        <f t="shared" si="0"/>
        <v>-0.38534929062564854</v>
      </c>
      <c r="E20" s="55">
        <f t="shared" si="5"/>
        <v>12.119899907518203</v>
      </c>
      <c r="F20" s="55">
        <f t="shared" si="1"/>
        <v>12.119899907518203</v>
      </c>
      <c r="G20" s="55">
        <f t="shared" si="2"/>
        <v>12.119899907518203</v>
      </c>
      <c r="I20" s="145" t="s">
        <v>282</v>
      </c>
      <c r="J20" s="145"/>
      <c r="K20" s="147">
        <f t="shared" ref="K20:V20" si="8">K$24-K15</f>
        <v>368.31301729597288</v>
      </c>
      <c r="L20" s="147">
        <f t="shared" si="8"/>
        <v>332.80311712909219</v>
      </c>
      <c r="M20" s="147">
        <f t="shared" si="8"/>
        <v>368.5469897508022</v>
      </c>
      <c r="N20" s="147">
        <f t="shared" si="8"/>
        <v>356.61467820678223</v>
      </c>
      <c r="O20" s="147">
        <f t="shared" si="8"/>
        <v>368.36064695720574</v>
      </c>
      <c r="P20" s="147">
        <f t="shared" si="8"/>
        <v>356.3774477085251</v>
      </c>
      <c r="Q20" s="147">
        <f t="shared" si="8"/>
        <v>368.30253904725566</v>
      </c>
      <c r="R20" s="147">
        <f t="shared" si="8"/>
        <v>368.44769699210104</v>
      </c>
      <c r="S20" s="147">
        <f t="shared" si="8"/>
        <v>356.65621575784195</v>
      </c>
      <c r="T20" s="147">
        <f t="shared" si="8"/>
        <v>368.51145175063328</v>
      </c>
      <c r="U20" s="147">
        <f t="shared" si="8"/>
        <v>356.48799250279706</v>
      </c>
      <c r="V20" s="147">
        <f t="shared" si="8"/>
        <v>368.25862486150197</v>
      </c>
    </row>
    <row r="21" spans="2:22" x14ac:dyDescent="0.25">
      <c r="B21" s="146">
        <f t="shared" si="3"/>
        <v>39824</v>
      </c>
      <c r="C21" s="40">
        <f t="shared" si="4"/>
        <v>11</v>
      </c>
      <c r="D21" s="55">
        <f t="shared" si="0"/>
        <v>-0.38277939073452405</v>
      </c>
      <c r="E21" s="55">
        <f t="shared" si="5"/>
        <v>12.119775436026279</v>
      </c>
      <c r="F21" s="55">
        <f t="shared" si="1"/>
        <v>12.119775436026279</v>
      </c>
      <c r="G21" s="55">
        <f t="shared" si="2"/>
        <v>12.119775436026279</v>
      </c>
      <c r="K21" s="148"/>
      <c r="L21" s="149"/>
      <c r="M21" s="149"/>
      <c r="N21" s="149"/>
      <c r="O21" s="149"/>
      <c r="P21" s="149"/>
      <c r="Q21" s="149"/>
      <c r="R21" s="149"/>
      <c r="S21" s="149"/>
      <c r="T21" s="149"/>
      <c r="U21" s="149"/>
      <c r="V21" s="149"/>
    </row>
    <row r="22" spans="2:22" x14ac:dyDescent="0.25">
      <c r="B22" s="146">
        <f t="shared" si="3"/>
        <v>39825</v>
      </c>
      <c r="C22" s="40">
        <f t="shared" si="4"/>
        <v>12</v>
      </c>
      <c r="D22" s="55">
        <f t="shared" si="0"/>
        <v>-0.38008521760868019</v>
      </c>
      <c r="E22" s="55">
        <f t="shared" si="5"/>
        <v>12.11964607022076</v>
      </c>
      <c r="F22" s="55">
        <f t="shared" si="1"/>
        <v>12.11964607022076</v>
      </c>
      <c r="G22" s="55">
        <f t="shared" si="2"/>
        <v>12.11964607022076</v>
      </c>
      <c r="K22" s="148"/>
      <c r="L22" s="148"/>
      <c r="M22" s="149"/>
      <c r="N22" s="149"/>
      <c r="O22" s="149"/>
      <c r="P22" s="149"/>
      <c r="Q22" s="149"/>
      <c r="R22" s="149"/>
      <c r="S22" s="149"/>
      <c r="T22" s="149"/>
      <c r="U22" s="149"/>
      <c r="V22" s="149"/>
    </row>
    <row r="23" spans="2:22" ht="14.1" customHeight="1" x14ac:dyDescent="0.25">
      <c r="B23" s="146">
        <f t="shared" si="3"/>
        <v>39826</v>
      </c>
      <c r="C23" s="40">
        <f t="shared" si="4"/>
        <v>13</v>
      </c>
      <c r="D23" s="55">
        <f t="shared" si="0"/>
        <v>-0.3772680626458555</v>
      </c>
      <c r="E23" s="55">
        <f t="shared" si="5"/>
        <v>12.119512024590072</v>
      </c>
      <c r="F23" s="55">
        <f t="shared" si="1"/>
        <v>12.119512024590072</v>
      </c>
      <c r="G23" s="55">
        <f t="shared" si="2"/>
        <v>12.119512024590072</v>
      </c>
      <c r="K23" s="150" t="s">
        <v>205</v>
      </c>
      <c r="L23" s="148"/>
      <c r="M23" s="149"/>
      <c r="N23" s="149"/>
      <c r="O23" s="149"/>
      <c r="P23" s="149"/>
      <c r="Q23" s="149"/>
      <c r="R23" s="149"/>
      <c r="S23" s="149"/>
      <c r="T23" s="149"/>
      <c r="U23" s="149"/>
      <c r="V23" s="149"/>
    </row>
    <row r="24" spans="2:22" ht="14.1" customHeight="1" x14ac:dyDescent="0.25">
      <c r="B24" s="146">
        <f t="shared" si="3"/>
        <v>39827</v>
      </c>
      <c r="C24" s="40">
        <f t="shared" si="4"/>
        <v>14</v>
      </c>
      <c r="D24" s="55">
        <f t="shared" si="0"/>
        <v>-0.37432926838749264</v>
      </c>
      <c r="E24" s="55">
        <f t="shared" si="5"/>
        <v>12.119373519411068</v>
      </c>
      <c r="F24" s="55">
        <f t="shared" si="1"/>
        <v>12.119373519411068</v>
      </c>
      <c r="G24" s="55">
        <f t="shared" si="2"/>
        <v>12.119373519411068</v>
      </c>
      <c r="K24" s="40">
        <f>31*24</f>
        <v>744</v>
      </c>
      <c r="L24" s="40">
        <f>28*24</f>
        <v>672</v>
      </c>
      <c r="M24" s="40">
        <f>31*24</f>
        <v>744</v>
      </c>
      <c r="N24" s="40">
        <f>30*24</f>
        <v>720</v>
      </c>
      <c r="O24" s="40">
        <f>31*24</f>
        <v>744</v>
      </c>
      <c r="P24" s="40">
        <f>30*24</f>
        <v>720</v>
      </c>
      <c r="Q24" s="40">
        <f>31*24</f>
        <v>744</v>
      </c>
      <c r="R24" s="40">
        <f>31*24</f>
        <v>744</v>
      </c>
      <c r="S24" s="40">
        <f>30*24</f>
        <v>720</v>
      </c>
      <c r="T24" s="40">
        <f>31*24</f>
        <v>744</v>
      </c>
      <c r="U24" s="40">
        <f>30*24</f>
        <v>720</v>
      </c>
      <c r="V24" s="40">
        <f>31*24</f>
        <v>744</v>
      </c>
    </row>
    <row r="25" spans="2:22" ht="14.45" customHeight="1" x14ac:dyDescent="0.25">
      <c r="B25" s="146">
        <f t="shared" si="3"/>
        <v>39828</v>
      </c>
      <c r="C25" s="40">
        <f t="shared" si="4"/>
        <v>15</v>
      </c>
      <c r="D25" s="55">
        <f t="shared" si="0"/>
        <v>-0.37127022660879272</v>
      </c>
      <c r="E25" s="55">
        <f t="shared" si="5"/>
        <v>12.119230780171842</v>
      </c>
      <c r="F25" s="55">
        <f t="shared" si="1"/>
        <v>12.119230780171842</v>
      </c>
      <c r="G25" s="55">
        <f t="shared" si="2"/>
        <v>12.119230780171842</v>
      </c>
      <c r="I25" s="68"/>
      <c r="J25" s="68"/>
    </row>
    <row r="26" spans="2:22" ht="14.1" customHeight="1" x14ac:dyDescent="0.25">
      <c r="B26" s="146">
        <f t="shared" si="3"/>
        <v>39829</v>
      </c>
      <c r="C26" s="40">
        <f t="shared" si="4"/>
        <v>16</v>
      </c>
      <c r="D26" s="55">
        <f t="shared" si="0"/>
        <v>-0.36809237637756381</v>
      </c>
      <c r="E26" s="55">
        <f t="shared" si="5"/>
        <v>12.119084036994572</v>
      </c>
      <c r="F26" s="55">
        <f t="shared" si="1"/>
        <v>12.119084036994572</v>
      </c>
      <c r="G26" s="55">
        <f t="shared" si="2"/>
        <v>12.119084036994572</v>
      </c>
    </row>
    <row r="27" spans="2:22" x14ac:dyDescent="0.25">
      <c r="B27" s="146">
        <f t="shared" si="3"/>
        <v>39830</v>
      </c>
      <c r="C27" s="40">
        <f t="shared" si="4"/>
        <v>17</v>
      </c>
      <c r="D27" s="55">
        <f t="shared" si="0"/>
        <v>-0.36479720208847966</v>
      </c>
      <c r="E27" s="55">
        <f t="shared" si="5"/>
        <v>12.118933524060928</v>
      </c>
      <c r="F27" s="55">
        <f t="shared" si="1"/>
        <v>12.118933524060928</v>
      </c>
      <c r="G27" s="55">
        <f t="shared" si="2"/>
        <v>12.118933524060928</v>
      </c>
      <c r="K27" s="210" t="s">
        <v>895</v>
      </c>
      <c r="L27" s="210"/>
      <c r="M27" s="210"/>
      <c r="N27" s="210"/>
      <c r="O27" s="210"/>
      <c r="P27" s="210"/>
      <c r="Q27" s="210"/>
      <c r="R27" s="210"/>
      <c r="S27" s="210"/>
      <c r="T27" s="210"/>
      <c r="U27" s="210"/>
    </row>
    <row r="28" spans="2:22" x14ac:dyDescent="0.25">
      <c r="B28" s="146">
        <f t="shared" si="3"/>
        <v>39831</v>
      </c>
      <c r="C28" s="40">
        <f t="shared" si="4"/>
        <v>18</v>
      </c>
      <c r="D28" s="55">
        <f t="shared" si="0"/>
        <v>-0.36138623147924798</v>
      </c>
      <c r="E28" s="55">
        <f t="shared" si="5"/>
        <v>12.118779479042445</v>
      </c>
      <c r="F28" s="55">
        <f t="shared" si="1"/>
        <v>12.118779479042445</v>
      </c>
      <c r="G28" s="55">
        <f t="shared" si="2"/>
        <v>12.118779479042445</v>
      </c>
      <c r="K28" s="210"/>
      <c r="L28" s="210"/>
      <c r="M28" s="210"/>
      <c r="N28" s="210"/>
      <c r="O28" s="210"/>
      <c r="P28" s="210"/>
      <c r="Q28" s="210"/>
      <c r="R28" s="210"/>
      <c r="S28" s="210"/>
      <c r="T28" s="210"/>
      <c r="U28" s="210"/>
    </row>
    <row r="29" spans="2:22" x14ac:dyDescent="0.25">
      <c r="B29" s="146">
        <f t="shared" si="3"/>
        <v>39832</v>
      </c>
      <c r="C29" s="40">
        <f t="shared" si="4"/>
        <v>19</v>
      </c>
      <c r="D29" s="55">
        <f t="shared" si="0"/>
        <v>-0.35786103363502658</v>
      </c>
      <c r="E29" s="55">
        <f t="shared" si="5"/>
        <v>12.118622142538134</v>
      </c>
      <c r="F29" s="55">
        <f t="shared" si="1"/>
        <v>12.118622142538134</v>
      </c>
      <c r="G29" s="55">
        <f t="shared" si="2"/>
        <v>12.118622142538134</v>
      </c>
    </row>
    <row r="30" spans="2:22" x14ac:dyDescent="0.25">
      <c r="B30" s="146">
        <f t="shared" si="3"/>
        <v>39833</v>
      </c>
      <c r="C30" s="40">
        <f t="shared" si="4"/>
        <v>20</v>
      </c>
      <c r="D30" s="55">
        <f t="shared" si="0"/>
        <v>-0.35422321698724518</v>
      </c>
      <c r="E30" s="55">
        <f t="shared" si="5"/>
        <v>12.118461757521464</v>
      </c>
      <c r="F30" s="55">
        <f t="shared" si="1"/>
        <v>12.118461757521464</v>
      </c>
      <c r="G30" s="55">
        <f t="shared" si="2"/>
        <v>12.118461757521464</v>
      </c>
    </row>
    <row r="31" spans="2:22" x14ac:dyDescent="0.25">
      <c r="B31" s="146">
        <f t="shared" si="3"/>
        <v>39834</v>
      </c>
      <c r="C31" s="40">
        <f t="shared" si="4"/>
        <v>21</v>
      </c>
      <c r="D31" s="55">
        <f t="shared" si="0"/>
        <v>-0.35047442731277689</v>
      </c>
      <c r="E31" s="55">
        <f t="shared" si="5"/>
        <v>12.118298568798693</v>
      </c>
      <c r="F31" s="55">
        <f t="shared" si="1"/>
        <v>12.118298568798693</v>
      </c>
      <c r="G31" s="55">
        <f t="shared" si="2"/>
        <v>12.118298568798693</v>
      </c>
    </row>
    <row r="32" spans="2:22" x14ac:dyDescent="0.25">
      <c r="B32" s="146">
        <f t="shared" si="3"/>
        <v>39835</v>
      </c>
      <c r="C32" s="40">
        <f t="shared" si="4"/>
        <v>22</v>
      </c>
      <c r="D32" s="55">
        <f t="shared" si="0"/>
        <v>-0.34661634573917116</v>
      </c>
      <c r="E32" s="55">
        <f t="shared" si="5"/>
        <v>12.118132822480348</v>
      </c>
      <c r="F32" s="55">
        <f t="shared" si="1"/>
        <v>12.118132822480348</v>
      </c>
      <c r="G32" s="55">
        <f t="shared" si="2"/>
        <v>12.118132822480348</v>
      </c>
    </row>
    <row r="33" spans="2:21" x14ac:dyDescent="0.25">
      <c r="B33" s="146">
        <f t="shared" si="3"/>
        <v>39836</v>
      </c>
      <c r="C33" s="40">
        <f t="shared" si="4"/>
        <v>23</v>
      </c>
      <c r="D33" s="55">
        <f t="shared" si="0"/>
        <v>-0.34265068676140203</v>
      </c>
      <c r="E33" s="55">
        <f t="shared" si="5"/>
        <v>12.11796476546751</v>
      </c>
      <c r="F33" s="55">
        <f t="shared" si="1"/>
        <v>12.11796476546751</v>
      </c>
      <c r="G33" s="55">
        <f t="shared" si="2"/>
        <v>12.11796476546751</v>
      </c>
    </row>
    <row r="34" spans="2:21" x14ac:dyDescent="0.25">
      <c r="B34" s="146">
        <f t="shared" si="3"/>
        <v>39837</v>
      </c>
      <c r="C34" s="40">
        <f t="shared" si="4"/>
        <v>24</v>
      </c>
      <c r="D34" s="55">
        <f t="shared" si="0"/>
        <v>-0.33857919627531541</v>
      </c>
      <c r="E34" s="55">
        <f t="shared" si="5"/>
        <v>12.117794644954387</v>
      </c>
      <c r="F34" s="55">
        <f t="shared" si="1"/>
        <v>12.117794644954387</v>
      </c>
      <c r="G34" s="55">
        <f t="shared" si="2"/>
        <v>12.117794644954387</v>
      </c>
      <c r="K34" s="68"/>
      <c r="L34" s="68"/>
      <c r="M34" s="68"/>
      <c r="N34" s="68"/>
      <c r="O34" s="68"/>
      <c r="P34" s="68"/>
      <c r="Q34" s="68"/>
      <c r="R34" s="68"/>
      <c r="S34" s="68"/>
      <c r="T34" s="68"/>
      <c r="U34" s="68"/>
    </row>
    <row r="35" spans="2:21" x14ac:dyDescent="0.25">
      <c r="B35" s="146">
        <f t="shared" si="3"/>
        <v>39838</v>
      </c>
      <c r="C35" s="40">
        <f t="shared" si="4"/>
        <v>25</v>
      </c>
      <c r="D35" s="55">
        <f t="shared" si="0"/>
        <v>-0.33440364963266606</v>
      </c>
      <c r="E35" s="55">
        <f t="shared" si="5"/>
        <v>12.117622707948472</v>
      </c>
      <c r="F35" s="55">
        <f t="shared" si="1"/>
        <v>12.117622707948472</v>
      </c>
      <c r="G35" s="55">
        <f t="shared" si="2"/>
        <v>12.117622707948472</v>
      </c>
      <c r="K35" s="68"/>
      <c r="L35" s="68"/>
      <c r="M35" s="68"/>
      <c r="N35" s="68"/>
      <c r="O35" s="68"/>
      <c r="P35" s="68"/>
      <c r="Q35" s="68"/>
      <c r="R35" s="68"/>
      <c r="S35" s="68"/>
      <c r="T35" s="68"/>
      <c r="U35" s="68"/>
    </row>
    <row r="36" spans="2:21" x14ac:dyDescent="0.25">
      <c r="B36" s="146">
        <f t="shared" si="3"/>
        <v>39839</v>
      </c>
      <c r="C36" s="40">
        <f t="shared" si="4"/>
        <v>26</v>
      </c>
      <c r="D36" s="55">
        <f t="shared" si="0"/>
        <v>-0.3301258497223431</v>
      </c>
      <c r="E36" s="55">
        <f t="shared" si="5"/>
        <v>12.117449200809423</v>
      </c>
      <c r="F36" s="55">
        <f t="shared" si="1"/>
        <v>12.117449200809423</v>
      </c>
      <c r="G36" s="55">
        <f t="shared" si="2"/>
        <v>12.117449200809423</v>
      </c>
    </row>
    <row r="37" spans="2:21" x14ac:dyDescent="0.25">
      <c r="B37" s="146">
        <f t="shared" si="3"/>
        <v>39840</v>
      </c>
      <c r="C37" s="40">
        <f t="shared" si="4"/>
        <v>27</v>
      </c>
      <c r="D37" s="55">
        <f t="shared" si="0"/>
        <v>-0.32574762508206528</v>
      </c>
      <c r="E37" s="55">
        <f t="shared" si="5"/>
        <v>12.117274368807635</v>
      </c>
      <c r="F37" s="55">
        <f t="shared" si="1"/>
        <v>12.117274368807635</v>
      </c>
      <c r="G37" s="55">
        <f t="shared" si="2"/>
        <v>12.117274368807635</v>
      </c>
    </row>
    <row r="38" spans="2:21" x14ac:dyDescent="0.25">
      <c r="B38" s="146">
        <f t="shared" si="3"/>
        <v>39841</v>
      </c>
      <c r="C38" s="40">
        <f t="shared" si="4"/>
        <v>28</v>
      </c>
      <c r="D38" s="55">
        <f t="shared" si="0"/>
        <v>-0.32127082804451779</v>
      </c>
      <c r="E38" s="55">
        <f t="shared" si="5"/>
        <v>12.117098455703308</v>
      </c>
      <c r="F38" s="55">
        <f t="shared" si="1"/>
        <v>12.117098455703308</v>
      </c>
      <c r="G38" s="55">
        <f t="shared" si="2"/>
        <v>12.117098455703308</v>
      </c>
    </row>
    <row r="39" spans="2:21" x14ac:dyDescent="0.25">
      <c r="B39" s="146">
        <f t="shared" si="3"/>
        <v>39842</v>
      </c>
      <c r="C39" s="40">
        <f t="shared" si="4"/>
        <v>29</v>
      </c>
      <c r="D39" s="55">
        <f t="shared" si="0"/>
        <v>-0.3166973329215822</v>
      </c>
      <c r="E39" s="55">
        <f t="shared" si="5"/>
        <v>12.116921703346636</v>
      </c>
      <c r="F39" s="55">
        <f t="shared" si="1"/>
        <v>12.116921703346636</v>
      </c>
      <c r="G39" s="55">
        <f t="shared" si="2"/>
        <v>12.116921703346636</v>
      </c>
    </row>
    <row r="40" spans="2:21" x14ac:dyDescent="0.25">
      <c r="B40" s="146">
        <f t="shared" si="3"/>
        <v>39843</v>
      </c>
      <c r="C40" s="40">
        <f t="shared" si="4"/>
        <v>30</v>
      </c>
      <c r="D40" s="55">
        <f t="shared" si="0"/>
        <v>-0.31202903422998757</v>
      </c>
      <c r="E40" s="55">
        <f t="shared" si="5"/>
        <v>12.116744351299593</v>
      </c>
      <c r="F40" s="55">
        <f t="shared" si="1"/>
        <v>12.116744351299593</v>
      </c>
      <c r="G40" s="55">
        <f t="shared" si="2"/>
        <v>12.116744351299593</v>
      </c>
    </row>
    <row r="41" spans="2:21" x14ac:dyDescent="0.25">
      <c r="B41" s="146">
        <f t="shared" si="3"/>
        <v>39844</v>
      </c>
      <c r="C41" s="40">
        <f t="shared" si="4"/>
        <v>31</v>
      </c>
      <c r="D41" s="55">
        <f t="shared" si="0"/>
        <v>-0.30726784496139742</v>
      </c>
      <c r="E41" s="55">
        <f t="shared" si="5"/>
        <v>12.116566636479686</v>
      </c>
      <c r="F41" s="55">
        <f t="shared" si="1"/>
        <v>12.116566636479686</v>
      </c>
      <c r="G41" s="55">
        <f t="shared" si="2"/>
        <v>12.116566636479686</v>
      </c>
    </row>
    <row r="42" spans="2:21" x14ac:dyDescent="0.25">
      <c r="B42" s="146">
        <f t="shared" si="3"/>
        <v>39845</v>
      </c>
      <c r="C42" s="40">
        <f t="shared" si="4"/>
        <v>32</v>
      </c>
      <c r="D42" s="55">
        <f t="shared" si="0"/>
        <v>-0.30241569489962233</v>
      </c>
      <c r="E42" s="55">
        <f t="shared" si="5"/>
        <v>12.116388792825811</v>
      </c>
      <c r="F42" s="55">
        <f t="shared" si="1"/>
        <v>12.116388792825811</v>
      </c>
      <c r="G42" s="55">
        <f t="shared" si="2"/>
        <v>12.116388792825811</v>
      </c>
    </row>
    <row r="43" spans="2:21" x14ac:dyDescent="0.25">
      <c r="B43" s="146">
        <f t="shared" si="3"/>
        <v>39846</v>
      </c>
      <c r="C43" s="40">
        <f t="shared" si="4"/>
        <v>33</v>
      </c>
      <c r="D43" s="55">
        <f t="shared" si="0"/>
        <v>-0.29747452898734572</v>
      </c>
      <c r="E43" s="55">
        <f t="shared" si="5"/>
        <v>12.116211050986294</v>
      </c>
      <c r="F43" s="55">
        <f t="shared" si="1"/>
        <v>12.116211050986294</v>
      </c>
      <c r="G43" s="55">
        <f t="shared" si="2"/>
        <v>12.116211050986294</v>
      </c>
    </row>
    <row r="44" spans="2:21" x14ac:dyDescent="0.25">
      <c r="B44" s="146">
        <f t="shared" si="3"/>
        <v>39847</v>
      </c>
      <c r="C44" s="40">
        <f t="shared" si="4"/>
        <v>34</v>
      </c>
      <c r="D44" s="55">
        <f t="shared" si="0"/>
        <v>-0.2924463057444362</v>
      </c>
      <c r="E44" s="55">
        <f t="shared" si="5"/>
        <v>12.116033638029053</v>
      </c>
      <c r="F44" s="55">
        <f t="shared" si="1"/>
        <v>12.116033638029053</v>
      </c>
      <c r="G44" s="55">
        <f t="shared" si="2"/>
        <v>12.116033638029053</v>
      </c>
    </row>
    <row r="45" spans="2:21" x14ac:dyDescent="0.25">
      <c r="B45" s="146">
        <f t="shared" si="3"/>
        <v>39848</v>
      </c>
      <c r="C45" s="40">
        <f t="shared" si="4"/>
        <v>35</v>
      </c>
      <c r="D45" s="55">
        <f t="shared" si="0"/>
        <v>-0.28733299573963289</v>
      </c>
      <c r="E45" s="55">
        <f t="shared" si="5"/>
        <v>12.115856777173676</v>
      </c>
      <c r="F45" s="55">
        <f t="shared" si="1"/>
        <v>12.115856777173676</v>
      </c>
      <c r="G45" s="55">
        <f t="shared" si="2"/>
        <v>12.115856777173676</v>
      </c>
    </row>
    <row r="46" spans="2:21" x14ac:dyDescent="0.25">
      <c r="B46" s="146">
        <f t="shared" si="3"/>
        <v>39849</v>
      </c>
      <c r="C46" s="40">
        <f t="shared" si="4"/>
        <v>36</v>
      </c>
      <c r="D46" s="55">
        <f t="shared" si="0"/>
        <v>-0.28213658011709092</v>
      </c>
      <c r="E46" s="55">
        <f t="shared" si="5"/>
        <v>12.115680687545112</v>
      </c>
      <c r="F46" s="55">
        <f t="shared" si="1"/>
        <v>12.115680687545112</v>
      </c>
      <c r="G46" s="55">
        <f t="shared" si="2"/>
        <v>12.115680687545112</v>
      </c>
    </row>
    <row r="47" spans="2:21" x14ac:dyDescent="0.25">
      <c r="B47" s="146">
        <f t="shared" si="3"/>
        <v>39850</v>
      </c>
      <c r="C47" s="40">
        <f t="shared" si="4"/>
        <v>37</v>
      </c>
      <c r="D47" s="55">
        <f t="shared" si="0"/>
        <v>-0.27685904917901016</v>
      </c>
      <c r="E47" s="55">
        <f t="shared" si="5"/>
        <v>12.115505583948611</v>
      </c>
      <c r="F47" s="55">
        <f t="shared" si="1"/>
        <v>12.115505583948611</v>
      </c>
      <c r="G47" s="55">
        <f t="shared" si="2"/>
        <v>12.115505583948611</v>
      </c>
    </row>
    <row r="48" spans="2:21" x14ac:dyDescent="0.25">
      <c r="B48" s="146">
        <f t="shared" si="3"/>
        <v>39851</v>
      </c>
      <c r="C48" s="40">
        <f t="shared" si="4"/>
        <v>38</v>
      </c>
      <c r="D48" s="55">
        <f t="shared" si="0"/>
        <v>-0.27150240102529655</v>
      </c>
      <c r="E48" s="55">
        <f t="shared" si="5"/>
        <v>12.115331676665415</v>
      </c>
      <c r="F48" s="55">
        <f t="shared" si="1"/>
        <v>12.115331676665415</v>
      </c>
      <c r="G48" s="55">
        <f t="shared" si="2"/>
        <v>12.115331676665415</v>
      </c>
    </row>
    <row r="49" spans="2:7" x14ac:dyDescent="0.25">
      <c r="B49" s="146">
        <f t="shared" si="3"/>
        <v>39852</v>
      </c>
      <c r="C49" s="40">
        <f t="shared" si="4"/>
        <v>39</v>
      </c>
      <c r="D49" s="55">
        <f t="shared" si="0"/>
        <v>-0.26606864025095711</v>
      </c>
      <c r="E49" s="55">
        <f t="shared" si="5"/>
        <v>12.11515917126861</v>
      </c>
      <c r="F49" s="55">
        <f t="shared" si="1"/>
        <v>12.11515917126861</v>
      </c>
      <c r="G49" s="55">
        <f t="shared" si="2"/>
        <v>12.11515917126861</v>
      </c>
    </row>
    <row r="50" spans="2:7" x14ac:dyDescent="0.25">
      <c r="B50" s="146">
        <f t="shared" si="3"/>
        <v>39853</v>
      </c>
      <c r="C50" s="40">
        <f t="shared" si="4"/>
        <v>40</v>
      </c>
      <c r="D50" s="55">
        <f t="shared" si="0"/>
        <v>-0.26055977670168745</v>
      </c>
      <c r="E50" s="55">
        <f t="shared" si="5"/>
        <v>12.114988268458577</v>
      </c>
      <c r="F50" s="55">
        <f t="shared" si="1"/>
        <v>12.114988268458577</v>
      </c>
      <c r="G50" s="55">
        <f t="shared" si="2"/>
        <v>12.114988268458577</v>
      </c>
    </row>
    <row r="51" spans="2:7" x14ac:dyDescent="0.25">
      <c r="B51" s="146">
        <f t="shared" si="3"/>
        <v>39854</v>
      </c>
      <c r="C51" s="40">
        <f t="shared" si="4"/>
        <v>41</v>
      </c>
      <c r="D51" s="55">
        <f t="shared" si="0"/>
        <v>-0.2549778242878894</v>
      </c>
      <c r="E51" s="55">
        <f t="shared" si="5"/>
        <v>12.11481916391728</v>
      </c>
      <c r="F51" s="55">
        <f t="shared" si="1"/>
        <v>12.11481916391728</v>
      </c>
      <c r="G51" s="55">
        <f t="shared" si="2"/>
        <v>12.11481916391728</v>
      </c>
    </row>
    <row r="52" spans="2:7" x14ac:dyDescent="0.25">
      <c r="B52" s="146">
        <f t="shared" si="3"/>
        <v>39855</v>
      </c>
      <c r="C52" s="40">
        <f t="shared" si="4"/>
        <v>42</v>
      </c>
      <c r="D52" s="55">
        <f t="shared" si="0"/>
        <v>-0.24932479985713865</v>
      </c>
      <c r="E52" s="55">
        <f t="shared" si="5"/>
        <v>12.1146520481807</v>
      </c>
      <c r="F52" s="55">
        <f t="shared" si="1"/>
        <v>12.1146520481807</v>
      </c>
      <c r="G52" s="55">
        <f t="shared" si="2"/>
        <v>12.1146520481807</v>
      </c>
    </row>
    <row r="53" spans="2:7" x14ac:dyDescent="0.25">
      <c r="B53" s="146">
        <f t="shared" si="3"/>
        <v>39856</v>
      </c>
      <c r="C53" s="40">
        <f t="shared" si="4"/>
        <v>43</v>
      </c>
      <c r="D53" s="55">
        <f t="shared" si="0"/>
        <v>-0.24360272212492995</v>
      </c>
      <c r="E53" s="55">
        <f t="shared" si="5"/>
        <v>12.114487106528603</v>
      </c>
      <c r="F53" s="55">
        <f t="shared" si="1"/>
        <v>12.114487106528603</v>
      </c>
      <c r="G53" s="55">
        <f t="shared" si="2"/>
        <v>12.114487106528603</v>
      </c>
    </row>
    <row r="54" spans="2:7" x14ac:dyDescent="0.25">
      <c r="B54" s="146">
        <f t="shared" si="3"/>
        <v>39857</v>
      </c>
      <c r="C54" s="40">
        <f t="shared" si="4"/>
        <v>44</v>
      </c>
      <c r="D54" s="55">
        <f t="shared" si="0"/>
        <v>-0.2378136106633385</v>
      </c>
      <c r="E54" s="55">
        <f t="shared" si="5"/>
        <v>12.114324518890843</v>
      </c>
      <c r="F54" s="55">
        <f t="shared" si="1"/>
        <v>12.114324518890843</v>
      </c>
      <c r="G54" s="55">
        <f t="shared" si="2"/>
        <v>12.114324518890843</v>
      </c>
    </row>
    <row r="55" spans="2:7" x14ac:dyDescent="0.25">
      <c r="B55" s="146">
        <f t="shared" si="3"/>
        <v>39858</v>
      </c>
      <c r="C55" s="40">
        <f t="shared" si="4"/>
        <v>45</v>
      </c>
      <c r="D55" s="55">
        <f t="shared" si="0"/>
        <v>-0.23195948494707166</v>
      </c>
      <c r="E55" s="55">
        <f t="shared" si="5"/>
        <v>12.114164459769327</v>
      </c>
      <c r="F55" s="55">
        <f t="shared" si="1"/>
        <v>12.114164459769327</v>
      </c>
      <c r="G55" s="55">
        <f t="shared" si="2"/>
        <v>12.114164459769327</v>
      </c>
    </row>
    <row r="56" spans="2:7" x14ac:dyDescent="0.25">
      <c r="B56" s="146">
        <f t="shared" si="3"/>
        <v>39859</v>
      </c>
      <c r="C56" s="40">
        <f t="shared" si="4"/>
        <v>46</v>
      </c>
      <c r="D56" s="55">
        <f t="shared" si="0"/>
        <v>-0.22604236345622544</v>
      </c>
      <c r="E56" s="55">
        <f t="shared" si="5"/>
        <v>12.114007098174818</v>
      </c>
      <c r="F56" s="55">
        <f t="shared" si="1"/>
        <v>12.114007098174818</v>
      </c>
      <c r="G56" s="55">
        <f t="shared" si="2"/>
        <v>12.114007098174818</v>
      </c>
    </row>
    <row r="57" spans="2:7" x14ac:dyDescent="0.25">
      <c r="B57" s="146">
        <f t="shared" si="3"/>
        <v>39860</v>
      </c>
      <c r="C57" s="40">
        <f t="shared" si="4"/>
        <v>47</v>
      </c>
      <c r="D57" s="55">
        <f t="shared" si="0"/>
        <v>-0.22006426283491887</v>
      </c>
      <c r="E57" s="55">
        <f t="shared" si="5"/>
        <v>12.113852597577658</v>
      </c>
      <c r="F57" s="55">
        <f t="shared" si="1"/>
        <v>12.113852597577658</v>
      </c>
      <c r="G57" s="55">
        <f t="shared" si="2"/>
        <v>12.113852597577658</v>
      </c>
    </row>
    <row r="58" spans="2:7" x14ac:dyDescent="0.25">
      <c r="B58" s="146">
        <f t="shared" si="3"/>
        <v>39861</v>
      </c>
      <c r="C58" s="40">
        <f t="shared" si="4"/>
        <v>48</v>
      </c>
      <c r="D58" s="55">
        <f t="shared" si="0"/>
        <v>-0.21402719710485135</v>
      </c>
      <c r="E58" s="55">
        <f t="shared" si="5"/>
        <v>12.113701115871535</v>
      </c>
      <c r="F58" s="55">
        <f t="shared" si="1"/>
        <v>12.113701115871535</v>
      </c>
      <c r="G58" s="55">
        <f t="shared" si="2"/>
        <v>12.113701115871535</v>
      </c>
    </row>
    <row r="59" spans="2:7" x14ac:dyDescent="0.25">
      <c r="B59" s="146">
        <f t="shared" si="3"/>
        <v>39862</v>
      </c>
      <c r="C59" s="40">
        <f t="shared" si="4"/>
        <v>49</v>
      </c>
      <c r="D59" s="55">
        <f t="shared" si="0"/>
        <v>-0.20793317693271399</v>
      </c>
      <c r="E59" s="55">
        <f t="shared" si="5"/>
        <v>12.113552805349444</v>
      </c>
      <c r="F59" s="55">
        <f t="shared" si="1"/>
        <v>12.113552805349444</v>
      </c>
      <c r="G59" s="55">
        <f t="shared" si="2"/>
        <v>12.113552805349444</v>
      </c>
    </row>
    <row r="60" spans="2:7" x14ac:dyDescent="0.25">
      <c r="B60" s="146">
        <f t="shared" si="3"/>
        <v>39863</v>
      </c>
      <c r="C60" s="40">
        <f t="shared" si="4"/>
        <v>50</v>
      </c>
      <c r="D60" s="55">
        <f t="shared" si="0"/>
        <v>-0.20178420895027552</v>
      </c>
      <c r="E60" s="55">
        <f t="shared" si="5"/>
        <v>12.113407812690889</v>
      </c>
      <c r="F60" s="55">
        <f t="shared" si="1"/>
        <v>12.113407812690889</v>
      </c>
      <c r="G60" s="55">
        <f t="shared" si="2"/>
        <v>12.113407812690889</v>
      </c>
    </row>
    <row r="61" spans="2:7" x14ac:dyDescent="0.25">
      <c r="B61" s="146">
        <f t="shared" si="3"/>
        <v>39864</v>
      </c>
      <c r="C61" s="40">
        <f t="shared" si="4"/>
        <v>51</v>
      </c>
      <c r="D61" s="55">
        <f t="shared" si="0"/>
        <v>-0.19558229512587941</v>
      </c>
      <c r="E61" s="55">
        <f t="shared" si="5"/>
        <v>12.113266278959538</v>
      </c>
      <c r="F61" s="55">
        <f t="shared" si="1"/>
        <v>12.113266278959538</v>
      </c>
      <c r="G61" s="55">
        <f t="shared" si="2"/>
        <v>12.113266278959538</v>
      </c>
    </row>
    <row r="62" spans="2:7" x14ac:dyDescent="0.25">
      <c r="B62" s="146">
        <f t="shared" si="3"/>
        <v>39865</v>
      </c>
      <c r="C62" s="40">
        <f t="shared" si="4"/>
        <v>52</v>
      </c>
      <c r="D62" s="55">
        <f t="shared" si="0"/>
        <v>-0.18932943218600487</v>
      </c>
      <c r="E62" s="55">
        <f t="shared" si="5"/>
        <v>12.113128339610386</v>
      </c>
      <c r="F62" s="55">
        <f t="shared" si="1"/>
        <v>12.113128339610386</v>
      </c>
      <c r="G62" s="55">
        <f t="shared" si="2"/>
        <v>12.113128339610386</v>
      </c>
    </row>
    <row r="63" spans="2:7" x14ac:dyDescent="0.25">
      <c r="B63" s="146">
        <f t="shared" si="3"/>
        <v>39866</v>
      </c>
      <c r="C63" s="40">
        <f t="shared" si="4"/>
        <v>53</v>
      </c>
      <c r="D63" s="55">
        <f t="shared" si="0"/>
        <v>-0.18302761108547294</v>
      </c>
      <c r="E63" s="55">
        <f t="shared" si="5"/>
        <v>12.112994124505672</v>
      </c>
      <c r="F63" s="55">
        <f t="shared" si="1"/>
        <v>12.112994124505672</v>
      </c>
      <c r="G63" s="55">
        <f t="shared" si="2"/>
        <v>12.112994124505672</v>
      </c>
    </row>
    <row r="64" spans="2:7" x14ac:dyDescent="0.25">
      <c r="B64" s="146">
        <f t="shared" si="3"/>
        <v>39867</v>
      </c>
      <c r="C64" s="40">
        <f t="shared" si="4"/>
        <v>54</v>
      </c>
      <c r="D64" s="55">
        <f t="shared" si="0"/>
        <v>-0.17667881652482589</v>
      </c>
      <c r="E64" s="55">
        <f t="shared" si="5"/>
        <v>12.112863757938621</v>
      </c>
      <c r="F64" s="55">
        <f t="shared" si="1"/>
        <v>12.112863757938621</v>
      </c>
      <c r="G64" s="55">
        <f t="shared" si="2"/>
        <v>12.112863757938621</v>
      </c>
    </row>
    <row r="65" spans="2:7" x14ac:dyDescent="0.25">
      <c r="B65" s="146">
        <f t="shared" si="3"/>
        <v>39868</v>
      </c>
      <c r="C65" s="40">
        <f t="shared" si="4"/>
        <v>55</v>
      </c>
      <c r="D65" s="55">
        <f t="shared" si="0"/>
        <v>-0.17028502651334607</v>
      </c>
      <c r="E65" s="55">
        <f t="shared" si="5"/>
        <v>12.112737358664324</v>
      </c>
      <c r="F65" s="55">
        <f t="shared" si="1"/>
        <v>12.112737358664324</v>
      </c>
      <c r="G65" s="55">
        <f t="shared" si="2"/>
        <v>12.112737358664324</v>
      </c>
    </row>
    <row r="66" spans="2:7" x14ac:dyDescent="0.25">
      <c r="B66" s="146">
        <f t="shared" si="3"/>
        <v>39869</v>
      </c>
      <c r="C66" s="40">
        <f t="shared" si="4"/>
        <v>56</v>
      </c>
      <c r="D66" s="55">
        <f t="shared" si="0"/>
        <v>-0.1638482119761564</v>
      </c>
      <c r="E66" s="55">
        <f t="shared" si="5"/>
        <v>12.112615039936889</v>
      </c>
      <c r="F66" s="55">
        <f t="shared" si="1"/>
        <v>12.112615039936889</v>
      </c>
      <c r="G66" s="55">
        <f t="shared" si="2"/>
        <v>12.112615039936889</v>
      </c>
    </row>
    <row r="67" spans="2:7" x14ac:dyDescent="0.25">
      <c r="B67" s="146">
        <f t="shared" si="3"/>
        <v>39870</v>
      </c>
      <c r="C67" s="40">
        <f t="shared" si="4"/>
        <v>57</v>
      </c>
      <c r="D67" s="55">
        <f t="shared" si="0"/>
        <v>-0.15737033640379361</v>
      </c>
      <c r="E67" s="55">
        <f t="shared" si="5"/>
        <v>12.112496909552172</v>
      </c>
      <c r="F67" s="55">
        <f t="shared" si="1"/>
        <v>12.112496909552172</v>
      </c>
      <c r="G67" s="55">
        <f t="shared" si="2"/>
        <v>12.112496909552172</v>
      </c>
    </row>
    <row r="68" spans="2:7" x14ac:dyDescent="0.25">
      <c r="B68" s="146">
        <f t="shared" si="3"/>
        <v>39871</v>
      </c>
      <c r="C68" s="40">
        <f t="shared" si="4"/>
        <v>58</v>
      </c>
      <c r="D68" s="55">
        <f t="shared" si="0"/>
        <v>-0.15085335554263429</v>
      </c>
      <c r="E68" s="55">
        <f t="shared" si="5"/>
        <v>12.112383069895344</v>
      </c>
      <c r="F68" s="55">
        <f t="shared" si="1"/>
        <v>12.112383069895344</v>
      </c>
      <c r="G68" s="55">
        <f t="shared" si="2"/>
        <v>12.112383069895344</v>
      </c>
    </row>
    <row r="69" spans="2:7" x14ac:dyDescent="0.25">
      <c r="B69" s="146">
        <f t="shared" si="3"/>
        <v>39872</v>
      </c>
      <c r="C69" s="40">
        <f t="shared" si="4"/>
        <v>59</v>
      </c>
      <c r="D69" s="55">
        <f t="shared" si="0"/>
        <v>-0.14429921712452506</v>
      </c>
      <c r="E69" s="55">
        <f t="shared" si="5"/>
        <v>12.112273617992598</v>
      </c>
      <c r="F69" s="55">
        <f t="shared" si="1"/>
        <v>12.112273617992598</v>
      </c>
      <c r="G69" s="55">
        <f t="shared" si="2"/>
        <v>12.112273617992598</v>
      </c>
    </row>
    <row r="70" spans="2:7" x14ac:dyDescent="0.25">
      <c r="B70" s="146">
        <f t="shared" si="3"/>
        <v>39873</v>
      </c>
      <c r="C70" s="40">
        <f t="shared" si="4"/>
        <v>60</v>
      </c>
      <c r="D70" s="55">
        <f t="shared" si="0"/>
        <v>-0.13770986063396565</v>
      </c>
      <c r="E70" s="55">
        <f t="shared" si="5"/>
        <v>12.112168645566385</v>
      </c>
      <c r="F70" s="55">
        <f t="shared" si="1"/>
        <v>12.112168645566385</v>
      </c>
      <c r="G70" s="55">
        <f t="shared" si="2"/>
        <v>12.112168645566385</v>
      </c>
    </row>
    <row r="71" spans="2:7" x14ac:dyDescent="0.25">
      <c r="B71" s="146">
        <f t="shared" si="3"/>
        <v>39874</v>
      </c>
      <c r="C71" s="40">
        <f t="shared" si="4"/>
        <v>61</v>
      </c>
      <c r="D71" s="55">
        <f t="shared" si="0"/>
        <v>-0.13108721711117857</v>
      </c>
      <c r="E71" s="55">
        <f t="shared" si="5"/>
        <v>12.112068239093484</v>
      </c>
      <c r="F71" s="55">
        <f t="shared" si="1"/>
        <v>12.112068239093484</v>
      </c>
      <c r="G71" s="55">
        <f t="shared" si="2"/>
        <v>12.112068239093484</v>
      </c>
    </row>
    <row r="72" spans="2:7" x14ac:dyDescent="0.25">
      <c r="B72" s="146">
        <f t="shared" si="3"/>
        <v>39875</v>
      </c>
      <c r="C72" s="40">
        <f t="shared" si="4"/>
        <v>62</v>
      </c>
      <c r="D72" s="55">
        <f t="shared" si="0"/>
        <v>-0.12443320898940256</v>
      </c>
      <c r="E72" s="55">
        <f t="shared" si="5"/>
        <v>12.111972479865386</v>
      </c>
      <c r="F72" s="55">
        <f t="shared" si="1"/>
        <v>12.111972479865386</v>
      </c>
      <c r="G72" s="55">
        <f t="shared" si="2"/>
        <v>12.111972479865386</v>
      </c>
    </row>
    <row r="73" spans="2:7" x14ac:dyDescent="0.25">
      <c r="B73" s="146">
        <f t="shared" si="3"/>
        <v>39876</v>
      </c>
      <c r="C73" s="40">
        <f t="shared" si="4"/>
        <v>63</v>
      </c>
      <c r="D73" s="55">
        <f t="shared" si="0"/>
        <v>-0.11774974996475297</v>
      </c>
      <c r="E73" s="55">
        <f t="shared" si="5"/>
        <v>12.111881444050377</v>
      </c>
      <c r="F73" s="55">
        <f t="shared" si="1"/>
        <v>12.111881444050377</v>
      </c>
      <c r="G73" s="55">
        <f t="shared" si="2"/>
        <v>12.111881444050377</v>
      </c>
    </row>
    <row r="74" spans="2:7" x14ac:dyDescent="0.25">
      <c r="B74" s="146">
        <f t="shared" si="3"/>
        <v>39877</v>
      </c>
      <c r="C74" s="40">
        <f t="shared" si="4"/>
        <v>64</v>
      </c>
      <c r="D74" s="55">
        <f t="shared" si="0"/>
        <v>-0.11103874489699148</v>
      </c>
      <c r="E74" s="55">
        <f t="shared" si="5"/>
        <v>12.111795202756822</v>
      </c>
      <c r="F74" s="55">
        <f t="shared" si="1"/>
        <v>12.111795202756822</v>
      </c>
      <c r="G74" s="55">
        <f t="shared" si="2"/>
        <v>12.111795202756822</v>
      </c>
    </row>
    <row r="75" spans="2:7" x14ac:dyDescent="0.25">
      <c r="B75" s="146">
        <f t="shared" si="3"/>
        <v>39878</v>
      </c>
      <c r="C75" s="40">
        <f t="shared" si="4"/>
        <v>65</v>
      </c>
      <c r="D75" s="55">
        <f t="shared" ref="D75:D138" si="9">ASIN(0.39795*COS(0.2163108+2*ATAN(0.9671396*TAN(0.0086*(C75-186)))))</f>
        <v>-0.10430208973957018</v>
      </c>
      <c r="E75" s="55">
        <f t="shared" si="5"/>
        <v>12.111713822097155</v>
      </c>
      <c r="F75" s="55">
        <f t="shared" ref="F75:F138" si="10">24-(24/PI())*ACOS((SIN(0.8333*PI()/180)+SIN($D$5*PI()/180)*SIN($D75))/(COS($D$5*PI()/180)*COS($D75)))</f>
        <v>12.111713822097155</v>
      </c>
      <c r="G75" s="55">
        <f t="shared" ref="G75:G138" si="11">24-(24/PI())*ACOS((SIN(0.8333*PI()/180)+SIN($D$6*PI()/180)*SIN($D75))/(COS($D$6*PI()/180)*COS($D75)))</f>
        <v>12.111713822097155</v>
      </c>
    </row>
    <row r="76" spans="2:7" x14ac:dyDescent="0.25">
      <c r="B76" s="146">
        <f t="shared" ref="B76:B139" si="12">B75+1</f>
        <v>39879</v>
      </c>
      <c r="C76" s="40">
        <f t="shared" ref="C76:C139" si="13">C75+1</f>
        <v>66</v>
      </c>
      <c r="D76" s="55">
        <f t="shared" si="9"/>
        <v>-9.7541671497316948E-2</v>
      </c>
      <c r="E76" s="55">
        <f t="shared" ref="E76:E139" si="14">24-(24/PI())*ACOS((SIN(0.8333*PI()/180)+SIN($D$4*PI()/180)*SIN(D76))/(COS($D$4*PI()/180)*COS(D76)))</f>
        <v>12.111637363252107</v>
      </c>
      <c r="F76" s="55">
        <f t="shared" si="10"/>
        <v>12.111637363252107</v>
      </c>
      <c r="G76" s="55">
        <f t="shared" si="11"/>
        <v>12.111637363252107</v>
      </c>
    </row>
    <row r="77" spans="2:7" x14ac:dyDescent="0.25">
      <c r="B77" s="146">
        <f t="shared" si="12"/>
        <v>39880</v>
      </c>
      <c r="C77" s="40">
        <f t="shared" si="13"/>
        <v>67</v>
      </c>
      <c r="D77" s="55">
        <f t="shared" si="9"/>
        <v>-9.0759368210158148E-2</v>
      </c>
      <c r="E77" s="55">
        <f t="shared" si="14"/>
        <v>12.111565882534752</v>
      </c>
      <c r="F77" s="55">
        <f t="shared" si="10"/>
        <v>12.111565882534752</v>
      </c>
      <c r="G77" s="55">
        <f t="shared" si="11"/>
        <v>12.111565882534752</v>
      </c>
    </row>
    <row r="78" spans="2:7" x14ac:dyDescent="0.25">
      <c r="B78" s="146">
        <f t="shared" si="12"/>
        <v>39881</v>
      </c>
      <c r="C78" s="40">
        <f t="shared" si="13"/>
        <v>68</v>
      </c>
      <c r="D78" s="55">
        <f t="shared" si="9"/>
        <v>-8.3957048961284669E-2</v>
      </c>
      <c r="E78" s="55">
        <f t="shared" si="14"/>
        <v>12.111499431453959</v>
      </c>
      <c r="F78" s="55">
        <f t="shared" si="10"/>
        <v>12.111499431453959</v>
      </c>
      <c r="G78" s="55">
        <f t="shared" si="11"/>
        <v>12.111499431453959</v>
      </c>
    </row>
    <row r="79" spans="2:7" x14ac:dyDescent="0.25">
      <c r="B79" s="146">
        <f t="shared" si="12"/>
        <v>39882</v>
      </c>
      <c r="C79" s="40">
        <f t="shared" si="13"/>
        <v>69</v>
      </c>
      <c r="D79" s="55">
        <f t="shared" si="9"/>
        <v>-7.713657390819266E-2</v>
      </c>
      <c r="E79" s="55">
        <f t="shared" si="14"/>
        <v>12.111438056776915</v>
      </c>
      <c r="F79" s="55">
        <f t="shared" si="10"/>
        <v>12.111438056776915</v>
      </c>
      <c r="G79" s="55">
        <f t="shared" si="11"/>
        <v>12.111438056776915</v>
      </c>
    </row>
    <row r="80" spans="2:7" x14ac:dyDescent="0.25">
      <c r="B80" s="146">
        <f t="shared" si="12"/>
        <v>39883</v>
      </c>
      <c r="C80" s="40">
        <f t="shared" si="13"/>
        <v>70</v>
      </c>
      <c r="D80" s="55">
        <f t="shared" si="9"/>
        <v>-7.0299794335051582E-2</v>
      </c>
      <c r="E80" s="55">
        <f t="shared" si="14"/>
        <v>12.11138180059034</v>
      </c>
      <c r="F80" s="55">
        <f t="shared" si="10"/>
        <v>12.11138180059034</v>
      </c>
      <c r="G80" s="55">
        <f t="shared" si="11"/>
        <v>12.11138180059034</v>
      </c>
    </row>
    <row r="81" spans="2:7" x14ac:dyDescent="0.25">
      <c r="B81" s="146">
        <f t="shared" si="12"/>
        <v>39884</v>
      </c>
      <c r="C81" s="40">
        <f t="shared" si="13"/>
        <v>71</v>
      </c>
      <c r="D81" s="55">
        <f t="shared" si="9"/>
        <v>-6.3448552724877982E-2</v>
      </c>
      <c r="E81" s="55">
        <f t="shared" si="14"/>
        <v>12.111330700360142</v>
      </c>
      <c r="F81" s="55">
        <f t="shared" si="10"/>
        <v>12.111330700360142</v>
      </c>
      <c r="G81" s="55">
        <f t="shared" si="11"/>
        <v>12.111330700360142</v>
      </c>
    </row>
    <row r="82" spans="2:7" x14ac:dyDescent="0.25">
      <c r="B82" s="146">
        <f t="shared" si="12"/>
        <v>39885</v>
      </c>
      <c r="C82" s="40">
        <f t="shared" si="13"/>
        <v>72</v>
      </c>
      <c r="D82" s="55">
        <f t="shared" si="9"/>
        <v>-5.6584682850013432E-2</v>
      </c>
      <c r="E82" s="55">
        <f t="shared" si="14"/>
        <v>12.111284788989186</v>
      </c>
      <c r="F82" s="55">
        <f t="shared" si="10"/>
        <v>12.111284788989186</v>
      </c>
      <c r="G82" s="55">
        <f t="shared" si="11"/>
        <v>12.111284788989186</v>
      </c>
    </row>
    <row r="83" spans="2:7" x14ac:dyDescent="0.25">
      <c r="B83" s="146">
        <f t="shared" si="12"/>
        <v>39886</v>
      </c>
      <c r="C83" s="40">
        <f t="shared" si="13"/>
        <v>73</v>
      </c>
      <c r="D83" s="55">
        <f t="shared" si="9"/>
        <v>-4.9710009879434795E-2</v>
      </c>
      <c r="E83" s="55">
        <f t="shared" si="14"/>
        <v>12.111244094872967</v>
      </c>
      <c r="F83" s="55">
        <f t="shared" si="10"/>
        <v>12.111244094872967</v>
      </c>
      <c r="G83" s="55">
        <f t="shared" si="11"/>
        <v>12.111244094872967</v>
      </c>
    </row>
    <row r="84" spans="2:7" x14ac:dyDescent="0.25">
      <c r="B84" s="146">
        <f t="shared" si="12"/>
        <v>39887</v>
      </c>
      <c r="C84" s="40">
        <f t="shared" si="13"/>
        <v>74</v>
      </c>
      <c r="D84" s="55">
        <f t="shared" si="9"/>
        <v>-4.2826350501447133E-2</v>
      </c>
      <c r="E84" s="55">
        <f t="shared" si="14"/>
        <v>12.111208641952951</v>
      </c>
      <c r="F84" s="55">
        <f t="shared" si="10"/>
        <v>12.111208641952951</v>
      </c>
      <c r="G84" s="55">
        <f t="shared" si="11"/>
        <v>12.111208641952951</v>
      </c>
    </row>
    <row r="85" spans="2:7" x14ac:dyDescent="0.25">
      <c r="B85" s="146">
        <f t="shared" si="12"/>
        <v>39888</v>
      </c>
      <c r="C85" s="40">
        <f t="shared" si="13"/>
        <v>75</v>
      </c>
      <c r="D85" s="55">
        <f t="shared" si="9"/>
        <v>-3.5935513060334934E-2</v>
      </c>
      <c r="E85" s="55">
        <f t="shared" si="14"/>
        <v>12.111178449767387</v>
      </c>
      <c r="F85" s="55">
        <f t="shared" si="10"/>
        <v>12.111178449767387</v>
      </c>
      <c r="G85" s="55">
        <f t="shared" si="11"/>
        <v>12.111178449767387</v>
      </c>
    </row>
    <row r="86" spans="2:7" x14ac:dyDescent="0.25">
      <c r="B86" s="146">
        <f t="shared" si="12"/>
        <v>39889</v>
      </c>
      <c r="C86" s="40">
        <f t="shared" si="13"/>
        <v>76</v>
      </c>
      <c r="D86" s="55">
        <f t="shared" si="9"/>
        <v>-2.9039297705575597E-2</v>
      </c>
      <c r="E86" s="55">
        <f t="shared" si="14"/>
        <v>12.111153533499433</v>
      </c>
      <c r="F86" s="55">
        <f t="shared" si="10"/>
        <v>12.111153533499433</v>
      </c>
      <c r="G86" s="55">
        <f t="shared" si="11"/>
        <v>12.111153533499433</v>
      </c>
    </row>
    <row r="87" spans="2:7" x14ac:dyDescent="0.25">
      <c r="B87" s="146">
        <f t="shared" si="12"/>
        <v>39890</v>
      </c>
      <c r="C87" s="40">
        <f t="shared" si="13"/>
        <v>77</v>
      </c>
      <c r="D87" s="55">
        <f t="shared" si="9"/>
        <v>-2.213949655223783E-2</v>
      </c>
      <c r="E87" s="55">
        <f t="shared" si="14"/>
        <v>12.111133904022461</v>
      </c>
      <c r="F87" s="55">
        <f t="shared" si="10"/>
        <v>12.111133904022461</v>
      </c>
      <c r="G87" s="55">
        <f t="shared" si="11"/>
        <v>12.111133904022461</v>
      </c>
    </row>
    <row r="88" spans="2:7" x14ac:dyDescent="0.25">
      <c r="B88" s="146">
        <f t="shared" si="12"/>
        <v>39891</v>
      </c>
      <c r="C88" s="40">
        <f t="shared" si="13"/>
        <v>78</v>
      </c>
      <c r="D88" s="55">
        <f t="shared" si="9"/>
        <v>-1.5237893851218381E-2</v>
      </c>
      <c r="E88" s="55">
        <f t="shared" si="14"/>
        <v>12.111119567942399</v>
      </c>
      <c r="F88" s="55">
        <f t="shared" si="10"/>
        <v>12.111119567942399</v>
      </c>
      <c r="G88" s="55">
        <f t="shared" si="11"/>
        <v>12.111119567942399</v>
      </c>
    </row>
    <row r="89" spans="2:7" x14ac:dyDescent="0.25">
      <c r="B89" s="146">
        <f t="shared" si="12"/>
        <v>39892</v>
      </c>
      <c r="C89" s="40">
        <f t="shared" si="13"/>
        <v>79</v>
      </c>
      <c r="D89" s="55">
        <f t="shared" si="9"/>
        <v>-8.3362661679892199E-3</v>
      </c>
      <c r="E89" s="55">
        <f t="shared" si="14"/>
        <v>12.111110527637029</v>
      </c>
      <c r="F89" s="55">
        <f t="shared" si="10"/>
        <v>12.111110527637029</v>
      </c>
      <c r="G89" s="55">
        <f t="shared" si="11"/>
        <v>12.111110527637029</v>
      </c>
    </row>
    <row r="90" spans="2:7" x14ac:dyDescent="0.25">
      <c r="B90" s="146">
        <f t="shared" si="12"/>
        <v>39893</v>
      </c>
      <c r="C90" s="40">
        <f t="shared" si="13"/>
        <v>80</v>
      </c>
      <c r="D90" s="55">
        <f t="shared" si="9"/>
        <v>-1.4363825685515439E-3</v>
      </c>
      <c r="E90" s="55">
        <f t="shared" si="14"/>
        <v>12.111106781292202</v>
      </c>
      <c r="F90" s="55">
        <f t="shared" si="10"/>
        <v>12.111106781292202</v>
      </c>
      <c r="G90" s="55">
        <f t="shared" si="11"/>
        <v>12.111106781292202</v>
      </c>
    </row>
    <row r="91" spans="2:7" x14ac:dyDescent="0.25">
      <c r="B91" s="146">
        <f t="shared" si="12"/>
        <v>39894</v>
      </c>
      <c r="C91" s="40">
        <f t="shared" si="13"/>
        <v>81</v>
      </c>
      <c r="D91" s="55">
        <f t="shared" si="9"/>
        <v>5.4599951886842163E-3</v>
      </c>
      <c r="E91" s="55">
        <f t="shared" si="14"/>
        <v>12.111108322934856</v>
      </c>
      <c r="F91" s="55">
        <f t="shared" si="10"/>
        <v>12.111108322934856</v>
      </c>
      <c r="G91" s="55">
        <f t="shared" si="11"/>
        <v>12.111108322934856</v>
      </c>
    </row>
    <row r="92" spans="2:7" x14ac:dyDescent="0.25">
      <c r="B92" s="146">
        <f t="shared" si="12"/>
        <v>39895</v>
      </c>
      <c r="C92" s="40">
        <f t="shared" si="13"/>
        <v>82</v>
      </c>
      <c r="D92" s="55">
        <f t="shared" si="9"/>
        <v>1.2351112456354419E-2</v>
      </c>
      <c r="E92" s="55">
        <f t="shared" si="14"/>
        <v>12.111115142462886</v>
      </c>
      <c r="F92" s="55">
        <f t="shared" si="10"/>
        <v>12.111115142462886</v>
      </c>
      <c r="G92" s="55">
        <f t="shared" si="11"/>
        <v>12.111115142462886</v>
      </c>
    </row>
    <row r="93" spans="2:7" x14ac:dyDescent="0.25">
      <c r="B93" s="146">
        <f t="shared" si="12"/>
        <v>39896</v>
      </c>
      <c r="C93" s="40">
        <f t="shared" si="13"/>
        <v>83</v>
      </c>
      <c r="D93" s="55">
        <f t="shared" si="9"/>
        <v>1.9235221498175616E-2</v>
      </c>
      <c r="E93" s="55">
        <f t="shared" si="14"/>
        <v>12.11112722567179</v>
      </c>
      <c r="F93" s="55">
        <f t="shared" si="10"/>
        <v>12.11112722567179</v>
      </c>
      <c r="G93" s="55">
        <f t="shared" si="11"/>
        <v>12.11112722567179</v>
      </c>
    </row>
    <row r="94" spans="2:7" x14ac:dyDescent="0.25">
      <c r="B94" s="146">
        <f t="shared" si="12"/>
        <v>39897</v>
      </c>
      <c r="C94" s="40">
        <f t="shared" si="13"/>
        <v>84</v>
      </c>
      <c r="D94" s="55">
        <f t="shared" si="9"/>
        <v>2.6110581286776003E-2</v>
      </c>
      <c r="E94" s="55">
        <f t="shared" si="14"/>
        <v>12.111144554278175</v>
      </c>
      <c r="F94" s="55">
        <f t="shared" si="10"/>
        <v>12.111144554278175</v>
      </c>
      <c r="G94" s="55">
        <f t="shared" si="11"/>
        <v>12.111144554278175</v>
      </c>
    </row>
    <row r="95" spans="2:7" x14ac:dyDescent="0.25">
      <c r="B95" s="146">
        <f t="shared" si="12"/>
        <v>39898</v>
      </c>
      <c r="C95" s="40">
        <f t="shared" si="13"/>
        <v>85</v>
      </c>
      <c r="D95" s="55">
        <f t="shared" si="9"/>
        <v>3.2975457300531918E-2</v>
      </c>
      <c r="E95" s="55">
        <f t="shared" si="14"/>
        <v>12.111167105940114</v>
      </c>
      <c r="F95" s="55">
        <f t="shared" si="10"/>
        <v>12.111167105940114</v>
      </c>
      <c r="G95" s="55">
        <f t="shared" si="11"/>
        <v>12.111167105940114</v>
      </c>
    </row>
    <row r="96" spans="2:7" x14ac:dyDescent="0.25">
      <c r="B96" s="146">
        <f t="shared" si="12"/>
        <v>39899</v>
      </c>
      <c r="C96" s="40">
        <f t="shared" si="13"/>
        <v>86</v>
      </c>
      <c r="D96" s="55">
        <f t="shared" si="9"/>
        <v>3.9828121320597591E-2</v>
      </c>
      <c r="E96" s="55">
        <f t="shared" si="14"/>
        <v>12.111194854274414</v>
      </c>
      <c r="F96" s="55">
        <f t="shared" si="10"/>
        <v>12.111194854274414</v>
      </c>
      <c r="G96" s="55">
        <f t="shared" si="11"/>
        <v>12.111194854274414</v>
      </c>
    </row>
    <row r="97" spans="2:7" x14ac:dyDescent="0.25">
      <c r="B97" s="146">
        <f t="shared" si="12"/>
        <v>39900</v>
      </c>
      <c r="C97" s="40">
        <f t="shared" si="13"/>
        <v>87</v>
      </c>
      <c r="D97" s="55">
        <f t="shared" si="9"/>
        <v>4.6666851229297958E-2</v>
      </c>
      <c r="E97" s="55">
        <f t="shared" si="14"/>
        <v>12.111227768870908</v>
      </c>
      <c r="F97" s="55">
        <f t="shared" si="10"/>
        <v>12.111227768870908</v>
      </c>
      <c r="G97" s="55">
        <f t="shared" si="11"/>
        <v>12.111227768870908</v>
      </c>
    </row>
    <row r="98" spans="2:7" x14ac:dyDescent="0.25">
      <c r="B98" s="146">
        <f t="shared" si="12"/>
        <v>39901</v>
      </c>
      <c r="C98" s="40">
        <f t="shared" si="13"/>
        <v>88</v>
      </c>
      <c r="D98" s="55">
        <f t="shared" si="9"/>
        <v>5.3489930811048164E-2</v>
      </c>
      <c r="E98" s="55">
        <f t="shared" si="14"/>
        <v>12.111265815303822</v>
      </c>
      <c r="F98" s="55">
        <f t="shared" si="10"/>
        <v>12.111265815303822</v>
      </c>
      <c r="G98" s="55">
        <f t="shared" si="11"/>
        <v>12.111265815303822</v>
      </c>
    </row>
    <row r="99" spans="2:7" x14ac:dyDescent="0.25">
      <c r="B99" s="146">
        <f t="shared" si="12"/>
        <v>39902</v>
      </c>
      <c r="C99" s="40">
        <f t="shared" si="13"/>
        <v>89</v>
      </c>
      <c r="D99" s="55">
        <f t="shared" si="9"/>
        <v>6.0295649556938738E-2</v>
      </c>
      <c r="E99" s="55">
        <f t="shared" si="14"/>
        <v>12.111308955140373</v>
      </c>
      <c r="F99" s="55">
        <f t="shared" si="10"/>
        <v>12.111308955140373</v>
      </c>
      <c r="G99" s="55">
        <f t="shared" si="11"/>
        <v>12.111308955140373</v>
      </c>
    </row>
    <row r="100" spans="2:7" x14ac:dyDescent="0.25">
      <c r="B100" s="146">
        <f t="shared" si="12"/>
        <v>39903</v>
      </c>
      <c r="C100" s="40">
        <f t="shared" si="13"/>
        <v>90</v>
      </c>
      <c r="D100" s="55">
        <f t="shared" si="9"/>
        <v>6.7082302474124111E-2</v>
      </c>
      <c r="E100" s="55">
        <f t="shared" si="14"/>
        <v>12.111357145946684</v>
      </c>
      <c r="F100" s="55">
        <f t="shared" si="10"/>
        <v>12.111357145946684</v>
      </c>
      <c r="G100" s="55">
        <f t="shared" si="11"/>
        <v>12.111357145946684</v>
      </c>
    </row>
    <row r="101" spans="2:7" x14ac:dyDescent="0.25">
      <c r="B101" s="146">
        <f t="shared" si="12"/>
        <v>39904</v>
      </c>
      <c r="C101" s="40">
        <f t="shared" si="13"/>
        <v>91</v>
      </c>
      <c r="D101" s="55">
        <f t="shared" si="9"/>
        <v>7.384818990113233E-2</v>
      </c>
      <c r="E101" s="55">
        <f t="shared" si="14"/>
        <v>12.111410341291215</v>
      </c>
      <c r="F101" s="55">
        <f t="shared" si="10"/>
        <v>12.111410341291215</v>
      </c>
      <c r="G101" s="55">
        <f t="shared" si="11"/>
        <v>12.111410341291215</v>
      </c>
    </row>
    <row r="102" spans="2:7" x14ac:dyDescent="0.25">
      <c r="B102" s="146">
        <f t="shared" si="12"/>
        <v>39905</v>
      </c>
      <c r="C102" s="40">
        <f t="shared" si="13"/>
        <v>92</v>
      </c>
      <c r="D102" s="55">
        <f t="shared" si="9"/>
        <v>8.0591617330206269E-2</v>
      </c>
      <c r="E102" s="55">
        <f t="shared" si="14"/>
        <v>12.111468490745871</v>
      </c>
      <c r="F102" s="55">
        <f t="shared" si="10"/>
        <v>12.111468490745871</v>
      </c>
      <c r="G102" s="55">
        <f t="shared" si="11"/>
        <v>12.111468490745871</v>
      </c>
    </row>
    <row r="103" spans="2:7" x14ac:dyDescent="0.25">
      <c r="B103" s="146">
        <f t="shared" si="12"/>
        <v>39906</v>
      </c>
      <c r="C103" s="40">
        <f t="shared" si="13"/>
        <v>93</v>
      </c>
      <c r="D103" s="55">
        <f t="shared" si="9"/>
        <v>8.7310895237778102E-2</v>
      </c>
      <c r="E103" s="55">
        <f t="shared" si="14"/>
        <v>12.11153153988495</v>
      </c>
      <c r="F103" s="55">
        <f t="shared" si="10"/>
        <v>12.11153153988495</v>
      </c>
      <c r="G103" s="55">
        <f t="shared" si="11"/>
        <v>12.11153153988495</v>
      </c>
    </row>
    <row r="104" spans="2:7" x14ac:dyDescent="0.25">
      <c r="B104" s="146">
        <f t="shared" si="12"/>
        <v>39907</v>
      </c>
      <c r="C104" s="40">
        <f t="shared" si="13"/>
        <v>94</v>
      </c>
      <c r="D104" s="55">
        <f t="shared" si="9"/>
        <v>9.4004338924164668E-2</v>
      </c>
      <c r="E104" s="55">
        <f t="shared" si="14"/>
        <v>12.111599430282164</v>
      </c>
      <c r="F104" s="55">
        <f t="shared" si="10"/>
        <v>12.111599430282164</v>
      </c>
      <c r="G104" s="55">
        <f t="shared" si="11"/>
        <v>12.111599430282164</v>
      </c>
    </row>
    <row r="105" spans="2:7" x14ac:dyDescent="0.25">
      <c r="B105" s="146">
        <f t="shared" si="12"/>
        <v>39908</v>
      </c>
      <c r="C105" s="40">
        <f t="shared" si="13"/>
        <v>95</v>
      </c>
      <c r="D105" s="55">
        <f t="shared" si="9"/>
        <v>0.10067026836356739</v>
      </c>
      <c r="E105" s="55">
        <f t="shared" si="14"/>
        <v>12.111672099505949</v>
      </c>
      <c r="F105" s="55">
        <f t="shared" si="10"/>
        <v>12.111672099505949</v>
      </c>
      <c r="G105" s="55">
        <f t="shared" si="11"/>
        <v>12.111672099505949</v>
      </c>
    </row>
    <row r="106" spans="2:7" x14ac:dyDescent="0.25">
      <c r="B106" s="146">
        <f t="shared" si="12"/>
        <v>39909</v>
      </c>
      <c r="C106" s="40">
        <f t="shared" si="13"/>
        <v>96</v>
      </c>
      <c r="D106" s="55">
        <f t="shared" si="9"/>
        <v>0.10730700806544721</v>
      </c>
      <c r="E106" s="55">
        <f t="shared" si="14"/>
        <v>12.111749481113318</v>
      </c>
      <c r="F106" s="55">
        <f t="shared" si="10"/>
        <v>12.111749481113318</v>
      </c>
      <c r="G106" s="55">
        <f t="shared" si="11"/>
        <v>12.111749481113318</v>
      </c>
    </row>
    <row r="107" spans="2:7" x14ac:dyDescent="0.25">
      <c r="B107" s="146">
        <f t="shared" si="12"/>
        <v>39910</v>
      </c>
      <c r="C107" s="40">
        <f t="shared" si="13"/>
        <v>97</v>
      </c>
      <c r="D107" s="55">
        <f t="shared" si="9"/>
        <v>0.11391288694833986</v>
      </c>
      <c r="E107" s="55">
        <f t="shared" si="14"/>
        <v>12.111831504642506</v>
      </c>
      <c r="F107" s="55">
        <f t="shared" si="10"/>
        <v>12.111831504642506</v>
      </c>
      <c r="G107" s="55">
        <f t="shared" si="11"/>
        <v>12.111831504642506</v>
      </c>
    </row>
    <row r="108" spans="2:7" x14ac:dyDescent="0.25">
      <c r="B108" s="146">
        <f t="shared" si="12"/>
        <v>39911</v>
      </c>
      <c r="C108" s="40">
        <f t="shared" si="13"/>
        <v>98</v>
      </c>
      <c r="D108" s="55">
        <f t="shared" si="9"/>
        <v>0.12048623822716464</v>
      </c>
      <c r="E108" s="55">
        <f t="shared" si="14"/>
        <v>12.111918095604675</v>
      </c>
      <c r="F108" s="55">
        <f t="shared" si="10"/>
        <v>12.111918095604675</v>
      </c>
      <c r="G108" s="55">
        <f t="shared" si="11"/>
        <v>12.111918095604675</v>
      </c>
    </row>
    <row r="109" spans="2:7" x14ac:dyDescent="0.25">
      <c r="B109" s="146">
        <f t="shared" si="12"/>
        <v>39912</v>
      </c>
      <c r="C109" s="40">
        <f t="shared" si="13"/>
        <v>99</v>
      </c>
      <c r="D109" s="55">
        <f t="shared" si="9"/>
        <v>0.12702539931507509</v>
      </c>
      <c r="E109" s="55">
        <f t="shared" si="14"/>
        <v>12.112009175475027</v>
      </c>
      <c r="F109" s="55">
        <f t="shared" si="10"/>
        <v>12.112009175475027</v>
      </c>
      <c r="G109" s="55">
        <f t="shared" si="11"/>
        <v>12.112009175475027</v>
      </c>
    </row>
    <row r="110" spans="2:7" x14ac:dyDescent="0.25">
      <c r="B110" s="146">
        <f t="shared" si="12"/>
        <v>39913</v>
      </c>
      <c r="C110" s="40">
        <f t="shared" si="13"/>
        <v>100</v>
      </c>
      <c r="D110" s="55">
        <f t="shared" si="9"/>
        <v>0.13352871174088607</v>
      </c>
      <c r="E110" s="55">
        <f t="shared" si="14"/>
        <v>12.112104661683558</v>
      </c>
      <c r="F110" s="55">
        <f t="shared" si="10"/>
        <v>12.112104661683558</v>
      </c>
      <c r="G110" s="55">
        <f t="shared" si="11"/>
        <v>12.112104661683558</v>
      </c>
    </row>
    <row r="111" spans="2:7" x14ac:dyDescent="0.25">
      <c r="B111" s="146">
        <f t="shared" si="12"/>
        <v>39914</v>
      </c>
      <c r="C111" s="40">
        <f t="shared" si="13"/>
        <v>101</v>
      </c>
      <c r="D111" s="55">
        <f t="shared" si="9"/>
        <v>0.13999452108310592</v>
      </c>
      <c r="E111" s="55">
        <f t="shared" si="14"/>
        <v>12.112204467605867</v>
      </c>
      <c r="F111" s="55">
        <f t="shared" si="10"/>
        <v>12.112204467605867</v>
      </c>
      <c r="G111" s="55">
        <f t="shared" si="11"/>
        <v>12.112204467605867</v>
      </c>
    </row>
    <row r="112" spans="2:7" x14ac:dyDescent="0.25">
      <c r="B112" s="146">
        <f t="shared" si="12"/>
        <v>39915</v>
      </c>
      <c r="C112" s="40">
        <f t="shared" si="13"/>
        <v>102</v>
      </c>
      <c r="D112" s="55">
        <f t="shared" si="9"/>
        <v>0.14642117692158937</v>
      </c>
      <c r="E112" s="55">
        <f t="shared" si="14"/>
        <v>12.112308502554299</v>
      </c>
      <c r="F112" s="55">
        <f t="shared" si="10"/>
        <v>12.112308502554299</v>
      </c>
      <c r="G112" s="55">
        <f t="shared" si="11"/>
        <v>12.112308502554299</v>
      </c>
    </row>
    <row r="113" spans="2:7" x14ac:dyDescent="0.25">
      <c r="B113" s="146">
        <f t="shared" si="12"/>
        <v>39916</v>
      </c>
      <c r="C113" s="40">
        <f t="shared" si="13"/>
        <v>103</v>
      </c>
      <c r="D113" s="55">
        <f t="shared" si="9"/>
        <v>0.15280703280781616</v>
      </c>
      <c r="E113" s="55">
        <f t="shared" si="14"/>
        <v>12.112416671769841</v>
      </c>
      <c r="F113" s="55">
        <f t="shared" si="10"/>
        <v>12.112416671769841</v>
      </c>
      <c r="G113" s="55">
        <f t="shared" si="11"/>
        <v>12.112416671769841</v>
      </c>
    </row>
    <row r="114" spans="2:7" x14ac:dyDescent="0.25">
      <c r="B114" s="146">
        <f t="shared" si="12"/>
        <v>39917</v>
      </c>
      <c r="C114" s="40">
        <f t="shared" si="13"/>
        <v>104</v>
      </c>
      <c r="D114" s="55">
        <f t="shared" si="9"/>
        <v>0.15915044625478739</v>
      </c>
      <c r="E114" s="55">
        <f t="shared" si="14"/>
        <v>12.112528876415102</v>
      </c>
      <c r="F114" s="55">
        <f t="shared" si="10"/>
        <v>12.112528876415102</v>
      </c>
      <c r="G114" s="55">
        <f t="shared" si="11"/>
        <v>12.112528876415102</v>
      </c>
    </row>
    <row r="115" spans="2:7" x14ac:dyDescent="0.25">
      <c r="B115" s="146">
        <f t="shared" si="12"/>
        <v>39918</v>
      </c>
      <c r="C115" s="40">
        <f t="shared" si="13"/>
        <v>105</v>
      </c>
      <c r="D115" s="55">
        <f t="shared" si="9"/>
        <v>0.1654497787475169</v>
      </c>
      <c r="E115" s="55">
        <f t="shared" si="14"/>
        <v>12.112645013568823</v>
      </c>
      <c r="F115" s="55">
        <f t="shared" si="10"/>
        <v>12.112645013568823</v>
      </c>
      <c r="G115" s="55">
        <f t="shared" si="11"/>
        <v>12.112645013568823</v>
      </c>
    </row>
    <row r="116" spans="2:7" x14ac:dyDescent="0.25">
      <c r="B116" s="146">
        <f t="shared" si="12"/>
        <v>39919</v>
      </c>
      <c r="C116" s="40">
        <f t="shared" si="13"/>
        <v>106</v>
      </c>
      <c r="D116" s="55">
        <f t="shared" si="9"/>
        <v>0.17170339577507993</v>
      </c>
      <c r="E116" s="55">
        <f t="shared" si="14"/>
        <v>12.112764976222275</v>
      </c>
      <c r="F116" s="55">
        <f t="shared" si="10"/>
        <v>12.112764976222275</v>
      </c>
      <c r="G116" s="55">
        <f t="shared" si="11"/>
        <v>12.112764976222275</v>
      </c>
    </row>
    <row r="117" spans="2:7" x14ac:dyDescent="0.25">
      <c r="B117" s="146">
        <f t="shared" si="12"/>
        <v>39920</v>
      </c>
      <c r="C117" s="40">
        <f t="shared" si="13"/>
        <v>107</v>
      </c>
      <c r="D117" s="55">
        <f t="shared" si="9"/>
        <v>0.1779096668851618</v>
      </c>
      <c r="E117" s="55">
        <f t="shared" si="14"/>
        <v>12.112888653278032</v>
      </c>
      <c r="F117" s="55">
        <f t="shared" si="10"/>
        <v>12.112888653278032</v>
      </c>
      <c r="G117" s="55">
        <f t="shared" si="11"/>
        <v>12.112888653278032</v>
      </c>
    </row>
    <row r="118" spans="2:7" x14ac:dyDescent="0.25">
      <c r="B118" s="146">
        <f t="shared" si="12"/>
        <v>39921</v>
      </c>
      <c r="C118" s="40">
        <f t="shared" si="13"/>
        <v>108</v>
      </c>
      <c r="D118" s="55">
        <f t="shared" si="9"/>
        <v>0.18406696576203169</v>
      </c>
      <c r="E118" s="55">
        <f t="shared" si="14"/>
        <v>12.113015929551482</v>
      </c>
      <c r="F118" s="55">
        <f t="shared" si="10"/>
        <v>12.113015929551482</v>
      </c>
      <c r="G118" s="55">
        <f t="shared" si="11"/>
        <v>12.113015929551482</v>
      </c>
    </row>
    <row r="119" spans="2:7" x14ac:dyDescent="0.25">
      <c r="B119" s="146">
        <f t="shared" si="12"/>
        <v>39922</v>
      </c>
      <c r="C119" s="40">
        <f t="shared" si="13"/>
        <v>109</v>
      </c>
      <c r="D119" s="55">
        <f t="shared" si="9"/>
        <v>0.19017367032883992</v>
      </c>
      <c r="E119" s="55">
        <f t="shared" si="14"/>
        <v>12.113146685775609</v>
      </c>
      <c r="F119" s="55">
        <f t="shared" si="10"/>
        <v>12.113146685775609</v>
      </c>
      <c r="G119" s="55">
        <f t="shared" si="11"/>
        <v>12.113146685775609</v>
      </c>
    </row>
    <row r="120" spans="2:7" x14ac:dyDescent="0.25">
      <c r="B120" s="146">
        <f t="shared" si="12"/>
        <v>39923</v>
      </c>
      <c r="C120" s="40">
        <f t="shared" si="13"/>
        <v>110</v>
      </c>
      <c r="D120" s="55">
        <f t="shared" si="9"/>
        <v>0.1962281628751176</v>
      </c>
      <c r="E120" s="55">
        <f t="shared" si="14"/>
        <v>12.113280798609454</v>
      </c>
      <c r="F120" s="55">
        <f t="shared" si="10"/>
        <v>12.113280798609454</v>
      </c>
      <c r="G120" s="55">
        <f t="shared" si="11"/>
        <v>12.113280798609454</v>
      </c>
    </row>
    <row r="121" spans="2:7" x14ac:dyDescent="0.25">
      <c r="B121" s="146">
        <f t="shared" si="12"/>
        <v>39924</v>
      </c>
      <c r="C121" s="40">
        <f t="shared" si="13"/>
        <v>111</v>
      </c>
      <c r="D121" s="55">
        <f t="shared" si="9"/>
        <v>0.20222883021032267</v>
      </c>
      <c r="E121" s="55">
        <f t="shared" si="14"/>
        <v>12.113418140650738</v>
      </c>
      <c r="F121" s="55">
        <f t="shared" si="10"/>
        <v>12.113418140650738</v>
      </c>
      <c r="G121" s="55">
        <f t="shared" si="11"/>
        <v>12.113418140650738</v>
      </c>
    </row>
    <row r="122" spans="2:7" x14ac:dyDescent="0.25">
      <c r="B122" s="146">
        <f t="shared" si="12"/>
        <v>39925</v>
      </c>
      <c r="C122" s="40">
        <f t="shared" si="13"/>
        <v>112</v>
      </c>
      <c r="D122" s="55">
        <f t="shared" si="9"/>
        <v>0.20817406384425072</v>
      </c>
      <c r="E122" s="55">
        <f t="shared" si="14"/>
        <v>12.113558580453168</v>
      </c>
      <c r="F122" s="55">
        <f t="shared" si="10"/>
        <v>12.113558580453168</v>
      </c>
      <c r="G122" s="55">
        <f t="shared" si="11"/>
        <v>12.113558580453168</v>
      </c>
    </row>
    <row r="123" spans="2:7" x14ac:dyDescent="0.25">
      <c r="B123" s="146">
        <f t="shared" si="12"/>
        <v>39926</v>
      </c>
      <c r="C123" s="40">
        <f t="shared" si="13"/>
        <v>113</v>
      </c>
      <c r="D123" s="55">
        <f t="shared" si="9"/>
        <v>0.21406226019508906</v>
      </c>
      <c r="E123" s="55">
        <f t="shared" si="14"/>
        <v>12.113701982548848</v>
      </c>
      <c r="F123" s="55">
        <f t="shared" si="10"/>
        <v>12.113701982548848</v>
      </c>
      <c r="G123" s="55">
        <f t="shared" si="11"/>
        <v>12.113701982548848</v>
      </c>
    </row>
    <row r="124" spans="2:7" x14ac:dyDescent="0.25">
      <c r="B124" s="146">
        <f t="shared" si="12"/>
        <v>39927</v>
      </c>
      <c r="C124" s="40">
        <f t="shared" si="13"/>
        <v>114</v>
      </c>
      <c r="D124" s="55">
        <f t="shared" si="9"/>
        <v>0.21989182082585762</v>
      </c>
      <c r="E124" s="55">
        <f t="shared" si="14"/>
        <v>12.113848207476382</v>
      </c>
      <c r="F124" s="55">
        <f t="shared" si="10"/>
        <v>12.113848207476382</v>
      </c>
      <c r="G124" s="55">
        <f t="shared" si="11"/>
        <v>12.113848207476382</v>
      </c>
    </row>
    <row r="125" spans="2:7" x14ac:dyDescent="0.25">
      <c r="B125" s="146">
        <f t="shared" si="12"/>
        <v>39928</v>
      </c>
      <c r="C125" s="40">
        <f t="shared" si="13"/>
        <v>115</v>
      </c>
      <c r="D125" s="55">
        <f t="shared" si="9"/>
        <v>0.22566115270993467</v>
      </c>
      <c r="E125" s="55">
        <f t="shared" si="14"/>
        <v>12.113997111815079</v>
      </c>
      <c r="F125" s="55">
        <f t="shared" si="10"/>
        <v>12.113997111815079</v>
      </c>
      <c r="G125" s="55">
        <f t="shared" si="11"/>
        <v>12.113997111815079</v>
      </c>
    </row>
    <row r="126" spans="2:7" x14ac:dyDescent="0.25">
      <c r="B126" s="146">
        <f t="shared" si="12"/>
        <v>39929</v>
      </c>
      <c r="C126" s="40">
        <f t="shared" si="13"/>
        <v>116</v>
      </c>
      <c r="D126" s="55">
        <f t="shared" si="9"/>
        <v>0.23136866852632049</v>
      </c>
      <c r="E126" s="55">
        <f t="shared" si="14"/>
        <v>12.114148548225842</v>
      </c>
      <c r="F126" s="55">
        <f t="shared" si="10"/>
        <v>12.114148548225842</v>
      </c>
      <c r="G126" s="55">
        <f t="shared" si="11"/>
        <v>12.114148548225842</v>
      </c>
    </row>
    <row r="127" spans="2:7" x14ac:dyDescent="0.25">
      <c r="B127" s="146">
        <f t="shared" si="12"/>
        <v>39930</v>
      </c>
      <c r="C127" s="40">
        <f t="shared" si="13"/>
        <v>117</v>
      </c>
      <c r="D127" s="55">
        <f t="shared" si="9"/>
        <v>0.23701278698523823</v>
      </c>
      <c r="E127" s="55">
        <f t="shared" si="14"/>
        <v>12.114302365499192</v>
      </c>
      <c r="F127" s="55">
        <f t="shared" si="10"/>
        <v>12.114302365499192</v>
      </c>
      <c r="G127" s="55">
        <f t="shared" si="11"/>
        <v>12.114302365499192</v>
      </c>
    </row>
    <row r="128" spans="2:7" x14ac:dyDescent="0.25">
      <c r="B128" s="146">
        <f t="shared" si="12"/>
        <v>39931</v>
      </c>
      <c r="C128" s="40">
        <f t="shared" si="13"/>
        <v>118</v>
      </c>
      <c r="D128" s="55">
        <f t="shared" si="9"/>
        <v>0.24259193318461736</v>
      </c>
      <c r="E128" s="55">
        <f t="shared" si="14"/>
        <v>12.114458408610963</v>
      </c>
      <c r="F128" s="55">
        <f t="shared" si="10"/>
        <v>12.114458408610963</v>
      </c>
      <c r="G128" s="55">
        <f t="shared" si="11"/>
        <v>12.114458408610963</v>
      </c>
    </row>
    <row r="129" spans="2:7" x14ac:dyDescent="0.25">
      <c r="B129" s="146">
        <f t="shared" si="12"/>
        <v>39932</v>
      </c>
      <c r="C129" s="40">
        <f t="shared" si="13"/>
        <v>119</v>
      </c>
      <c r="D129" s="55">
        <f t="shared" si="9"/>
        <v>0.24810453899794307</v>
      </c>
      <c r="E129" s="55">
        <f t="shared" si="14"/>
        <v>12.11461651878615</v>
      </c>
      <c r="F129" s="55">
        <f t="shared" si="10"/>
        <v>12.11461651878615</v>
      </c>
      <c r="G129" s="55">
        <f t="shared" si="11"/>
        <v>12.11461651878615</v>
      </c>
    </row>
    <row r="130" spans="2:7" x14ac:dyDescent="0.25">
      <c r="B130" s="146">
        <f t="shared" si="12"/>
        <v>39933</v>
      </c>
      <c r="C130" s="40">
        <f t="shared" si="13"/>
        <v>120</v>
      </c>
      <c r="D130" s="55">
        <f t="shared" si="9"/>
        <v>0.25354904349388913</v>
      </c>
      <c r="E130" s="55">
        <f t="shared" si="14"/>
        <v>12.114776533571396</v>
      </c>
      <c r="F130" s="55">
        <f t="shared" si="10"/>
        <v>12.114776533571396</v>
      </c>
      <c r="G130" s="55">
        <f t="shared" si="11"/>
        <v>12.114776533571396</v>
      </c>
    </row>
    <row r="131" spans="2:7" x14ac:dyDescent="0.25">
      <c r="B131" s="146">
        <f t="shared" si="12"/>
        <v>39934</v>
      </c>
      <c r="C131" s="40">
        <f t="shared" si="13"/>
        <v>121</v>
      </c>
      <c r="D131" s="55">
        <f t="shared" si="9"/>
        <v>0.25892389338807958</v>
      </c>
      <c r="E131" s="55">
        <f t="shared" si="14"/>
        <v>12.114938286916615</v>
      </c>
      <c r="F131" s="55">
        <f t="shared" si="10"/>
        <v>12.114938286916615</v>
      </c>
      <c r="G131" s="55">
        <f t="shared" si="11"/>
        <v>12.114938286916615</v>
      </c>
    </row>
    <row r="132" spans="2:7" x14ac:dyDescent="0.25">
      <c r="B132" s="146">
        <f t="shared" si="12"/>
        <v>39935</v>
      </c>
      <c r="C132" s="40">
        <f t="shared" si="13"/>
        <v>122</v>
      </c>
      <c r="D132" s="55">
        <f t="shared" si="9"/>
        <v>0.26422754352725103</v>
      </c>
      <c r="E132" s="55">
        <f t="shared" si="14"/>
        <v>12.115101609266199</v>
      </c>
      <c r="F132" s="55">
        <f t="shared" si="10"/>
        <v>12.115101609266199</v>
      </c>
      <c r="G132" s="55">
        <f t="shared" si="11"/>
        <v>12.115101609266199</v>
      </c>
    </row>
    <row r="133" spans="2:7" x14ac:dyDescent="0.25">
      <c r="B133" s="146">
        <f t="shared" si="12"/>
        <v>39936</v>
      </c>
      <c r="C133" s="40">
        <f t="shared" si="13"/>
        <v>123</v>
      </c>
      <c r="D133" s="55">
        <f t="shared" si="9"/>
        <v>0.26945845740600016</v>
      </c>
      <c r="E133" s="55">
        <f t="shared" si="14"/>
        <v>12.115266327660265</v>
      </c>
      <c r="F133" s="55">
        <f t="shared" si="10"/>
        <v>12.115266327660265</v>
      </c>
      <c r="G133" s="55">
        <f t="shared" si="11"/>
        <v>12.115266327660265</v>
      </c>
    </row>
    <row r="134" spans="2:7" x14ac:dyDescent="0.25">
      <c r="B134" s="146">
        <f t="shared" si="12"/>
        <v>39937</v>
      </c>
      <c r="C134" s="40">
        <f t="shared" si="13"/>
        <v>124</v>
      </c>
      <c r="D134" s="55">
        <f t="shared" si="9"/>
        <v>0.27461510771622133</v>
      </c>
      <c r="E134" s="55">
        <f t="shared" si="14"/>
        <v>12.11543226584638</v>
      </c>
      <c r="F134" s="55">
        <f t="shared" si="10"/>
        <v>12.11543226584638</v>
      </c>
      <c r="G134" s="55">
        <f t="shared" si="11"/>
        <v>12.11543226584638</v>
      </c>
    </row>
    <row r="135" spans="2:7" x14ac:dyDescent="0.25">
      <c r="B135" s="146">
        <f t="shared" si="12"/>
        <v>39938</v>
      </c>
      <c r="C135" s="40">
        <f t="shared" si="13"/>
        <v>125</v>
      </c>
      <c r="D135" s="55">
        <f t="shared" si="9"/>
        <v>0.27969597692923909</v>
      </c>
      <c r="E135" s="55">
        <f t="shared" si="14"/>
        <v>12.115599244402137</v>
      </c>
      <c r="F135" s="55">
        <f t="shared" si="10"/>
        <v>12.115599244402137</v>
      </c>
      <c r="G135" s="55">
        <f t="shared" si="11"/>
        <v>12.115599244402137</v>
      </c>
    </row>
    <row r="136" spans="2:7" x14ac:dyDescent="0.25">
      <c r="B136" s="146">
        <f t="shared" si="12"/>
        <v>39939</v>
      </c>
      <c r="C136" s="40">
        <f t="shared" si="13"/>
        <v>126</v>
      </c>
      <c r="D136" s="55">
        <f t="shared" si="9"/>
        <v>0.28469955791054519</v>
      </c>
      <c r="E136" s="55">
        <f t="shared" si="14"/>
        <v>12.115767080868993</v>
      </c>
      <c r="F136" s="55">
        <f t="shared" si="10"/>
        <v>12.115767080868993</v>
      </c>
      <c r="G136" s="55">
        <f t="shared" si="11"/>
        <v>12.115767080868993</v>
      </c>
    </row>
    <row r="137" spans="2:7" x14ac:dyDescent="0.25">
      <c r="B137" s="146">
        <f t="shared" si="12"/>
        <v>39940</v>
      </c>
      <c r="C137" s="40">
        <f t="shared" si="13"/>
        <v>127</v>
      </c>
      <c r="D137" s="55">
        <f t="shared" si="9"/>
        <v>0.28962435456694874</v>
      </c>
      <c r="E137" s="55">
        <f t="shared" si="14"/>
        <v>12.115935589897695</v>
      </c>
      <c r="F137" s="55">
        <f t="shared" si="10"/>
        <v>12.115935589897695</v>
      </c>
      <c r="G137" s="55">
        <f t="shared" si="11"/>
        <v>12.115935589897695</v>
      </c>
    </row>
    <row r="138" spans="2:7" x14ac:dyDescent="0.25">
      <c r="B138" s="146">
        <f t="shared" si="12"/>
        <v>39941</v>
      </c>
      <c r="C138" s="40">
        <f t="shared" si="13"/>
        <v>128</v>
      </c>
      <c r="D138" s="55">
        <f t="shared" si="9"/>
        <v>0.29446888252583536</v>
      </c>
      <c r="E138" s="55">
        <f t="shared" si="14"/>
        <v>12.116104583405578</v>
      </c>
      <c r="F138" s="55">
        <f t="shared" si="10"/>
        <v>12.116104583405578</v>
      </c>
      <c r="G138" s="55">
        <f t="shared" si="11"/>
        <v>12.116104583405578</v>
      </c>
    </row>
    <row r="139" spans="2:7" x14ac:dyDescent="0.25">
      <c r="B139" s="146">
        <f t="shared" si="12"/>
        <v>39942</v>
      </c>
      <c r="C139" s="40">
        <f t="shared" si="13"/>
        <v>129</v>
      </c>
      <c r="D139" s="55">
        <f t="shared" ref="D139:D202" si="15">ASIN(0.39795*COS(0.2163108+2*ATAN(0.9671396*TAN(0.0086*(C139-186)))))</f>
        <v>0.2992316698461186</v>
      </c>
      <c r="E139" s="55">
        <f t="shared" si="14"/>
        <v>12.116273870746063</v>
      </c>
      <c r="F139" s="55">
        <f t="shared" ref="F139:F202" si="16">24-(24/PI())*ACOS((SIN(0.8333*PI()/180)+SIN($D$5*PI()/180)*SIN($D139))/(COS($D$5*PI()/180)*COS($D139)))</f>
        <v>12.116273870746063</v>
      </c>
      <c r="G139" s="55">
        <f t="shared" ref="G139:G202" si="17">24-(24/PI())*ACOS((SIN(0.8333*PI()/180)+SIN($D$6*PI()/180)*SIN($D139))/(COS($D$6*PI()/180)*COS($D139)))</f>
        <v>12.116273870746063</v>
      </c>
    </row>
    <row r="140" spans="2:7" x14ac:dyDescent="0.25">
      <c r="B140" s="146">
        <f t="shared" ref="B140:B203" si="18">B139+1</f>
        <v>39943</v>
      </c>
      <c r="C140" s="40">
        <f t="shared" ref="C140:C203" si="19">C139+1</f>
        <v>130</v>
      </c>
      <c r="D140" s="55">
        <f t="shared" si="15"/>
        <v>0.30391125776035022</v>
      </c>
      <c r="E140" s="55">
        <f t="shared" ref="E140:E203" si="20">24-(24/PI())*ACOS((SIN(0.8333*PI()/180)+SIN($D$4*PI()/180)*SIN(D140))/(COS($D$4*PI()/180)*COS(D140)))</f>
        <v>12.116443258890504</v>
      </c>
      <c r="F140" s="55">
        <f t="shared" si="16"/>
        <v>12.116443258890504</v>
      </c>
      <c r="G140" s="55">
        <f t="shared" si="17"/>
        <v>12.116443258890504</v>
      </c>
    </row>
    <row r="141" spans="2:7" x14ac:dyDescent="0.25">
      <c r="B141" s="146">
        <f t="shared" si="18"/>
        <v>39944</v>
      </c>
      <c r="C141" s="40">
        <f t="shared" si="19"/>
        <v>131</v>
      </c>
      <c r="D141" s="55">
        <f t="shared" si="15"/>
        <v>0.30850620144733043</v>
      </c>
      <c r="E141" s="55">
        <f t="shared" si="20"/>
        <v>12.116612552622595</v>
      </c>
      <c r="F141" s="55">
        <f t="shared" si="16"/>
        <v>12.116612552622595</v>
      </c>
      <c r="G141" s="55">
        <f t="shared" si="17"/>
        <v>12.116612552622595</v>
      </c>
    </row>
    <row r="142" spans="2:7" x14ac:dyDescent="0.25">
      <c r="B142" s="146">
        <f t="shared" si="18"/>
        <v>39945</v>
      </c>
      <c r="C142" s="40">
        <f t="shared" si="19"/>
        <v>132</v>
      </c>
      <c r="D142" s="55">
        <f t="shared" si="15"/>
        <v>0.31301507083443186</v>
      </c>
      <c r="E142" s="55">
        <f t="shared" si="20"/>
        <v>12.116781554745472</v>
      </c>
      <c r="F142" s="55">
        <f t="shared" si="16"/>
        <v>12.116781554745472</v>
      </c>
      <c r="G142" s="55">
        <f t="shared" si="17"/>
        <v>12.116781554745472</v>
      </c>
    </row>
    <row r="143" spans="2:7" x14ac:dyDescent="0.25">
      <c r="B143" s="146">
        <f t="shared" si="18"/>
        <v>39946</v>
      </c>
      <c r="C143" s="40">
        <f t="shared" si="19"/>
        <v>133</v>
      </c>
      <c r="D143" s="55">
        <f t="shared" si="15"/>
        <v>0.31743645142872373</v>
      </c>
      <c r="E143" s="55">
        <f t="shared" si="20"/>
        <v>12.11695006630152</v>
      </c>
      <c r="F143" s="55">
        <f t="shared" si="16"/>
        <v>12.11695006630152</v>
      </c>
      <c r="G143" s="55">
        <f t="shared" si="17"/>
        <v>12.11695006630152</v>
      </c>
    </row>
    <row r="144" spans="2:7" x14ac:dyDescent="0.25">
      <c r="B144" s="146">
        <f t="shared" si="18"/>
        <v>39947</v>
      </c>
      <c r="C144" s="40">
        <f t="shared" si="19"/>
        <v>134</v>
      </c>
      <c r="D144" s="55">
        <f t="shared" si="15"/>
        <v>0.32176894517584037</v>
      </c>
      <c r="E144" s="55">
        <f t="shared" si="20"/>
        <v>12.117117886804948</v>
      </c>
      <c r="F144" s="55">
        <f t="shared" si="16"/>
        <v>12.117117886804948</v>
      </c>
      <c r="G144" s="55">
        <f t="shared" si="17"/>
        <v>12.117117886804948</v>
      </c>
    </row>
    <row r="145" spans="2:7" x14ac:dyDescent="0.25">
      <c r="B145" s="146">
        <f t="shared" si="18"/>
        <v>39948</v>
      </c>
      <c r="C145" s="40">
        <f t="shared" si="19"/>
        <v>135</v>
      </c>
      <c r="D145" s="55">
        <f t="shared" si="15"/>
        <v>0.32601117134541141</v>
      </c>
      <c r="E145" s="55">
        <f t="shared" si="20"/>
        <v>12.117284814487013</v>
      </c>
      <c r="F145" s="55">
        <f t="shared" si="16"/>
        <v>12.117284814487013</v>
      </c>
      <c r="G145" s="55">
        <f t="shared" si="17"/>
        <v>12.117284814487013</v>
      </c>
    </row>
    <row r="146" spans="2:7" x14ac:dyDescent="0.25">
      <c r="B146" s="146">
        <f t="shared" si="18"/>
        <v>39949</v>
      </c>
      <c r="C146" s="40">
        <f t="shared" si="19"/>
        <v>136</v>
      </c>
      <c r="D146" s="55">
        <f t="shared" si="15"/>
        <v>0.33016176744172082</v>
      </c>
      <c r="E146" s="55">
        <f t="shared" si="20"/>
        <v>12.117450646553797</v>
      </c>
      <c r="F146" s="55">
        <f t="shared" si="16"/>
        <v>12.117450646553797</v>
      </c>
      <c r="G146" s="55">
        <f t="shared" si="17"/>
        <v>12.117450646553797</v>
      </c>
    </row>
    <row r="147" spans="2:7" x14ac:dyDescent="0.25">
      <c r="B147" s="146">
        <f t="shared" si="18"/>
        <v>39950</v>
      </c>
      <c r="C147" s="40">
        <f t="shared" si="19"/>
        <v>137</v>
      </c>
      <c r="D147" s="55">
        <f t="shared" si="15"/>
        <v>0.33421939013812968</v>
      </c>
      <c r="E147" s="55">
        <f t="shared" si="20"/>
        <v>12.117615179456319</v>
      </c>
      <c r="F147" s="55">
        <f t="shared" si="16"/>
        <v>12.117615179456319</v>
      </c>
      <c r="G147" s="55">
        <f t="shared" si="17"/>
        <v>12.117615179456319</v>
      </c>
    </row>
    <row r="148" spans="2:7" x14ac:dyDescent="0.25">
      <c r="B148" s="146">
        <f t="shared" si="18"/>
        <v>39951</v>
      </c>
      <c r="C148" s="40">
        <f t="shared" si="19"/>
        <v>138</v>
      </c>
      <c r="D148" s="55">
        <f t="shared" si="15"/>
        <v>0.33818271623365037</v>
      </c>
      <c r="E148" s="55">
        <f t="shared" si="20"/>
        <v>12.117778209172707</v>
      </c>
      <c r="F148" s="55">
        <f t="shared" si="16"/>
        <v>12.117778209172707</v>
      </c>
      <c r="G148" s="55">
        <f t="shared" si="17"/>
        <v>12.117778209172707</v>
      </c>
    </row>
    <row r="149" spans="2:7" x14ac:dyDescent="0.25">
      <c r="B149" s="146">
        <f t="shared" si="18"/>
        <v>39952</v>
      </c>
      <c r="C149" s="40">
        <f t="shared" si="19"/>
        <v>139</v>
      </c>
      <c r="D149" s="55">
        <f t="shared" si="15"/>
        <v>0.3420504436299201</v>
      </c>
      <c r="E149" s="55">
        <f t="shared" si="20"/>
        <v>12.117939531502067</v>
      </c>
      <c r="F149" s="55">
        <f t="shared" si="16"/>
        <v>12.117939531502067</v>
      </c>
      <c r="G149" s="55">
        <f t="shared" si="17"/>
        <v>12.117939531502067</v>
      </c>
    </row>
    <row r="150" spans="2:7" x14ac:dyDescent="0.25">
      <c r="B150" s="146">
        <f t="shared" si="18"/>
        <v>39953</v>
      </c>
      <c r="C150" s="40">
        <f t="shared" si="19"/>
        <v>140</v>
      </c>
      <c r="D150" s="55">
        <f t="shared" si="15"/>
        <v>0.34582129232668085</v>
      </c>
      <c r="E150" s="55">
        <f t="shared" si="20"/>
        <v>12.118098942369604</v>
      </c>
      <c r="F150" s="55">
        <f t="shared" si="16"/>
        <v>12.118098942369604</v>
      </c>
      <c r="G150" s="55">
        <f t="shared" si="17"/>
        <v>12.118098942369604</v>
      </c>
    </row>
    <row r="151" spans="2:7" x14ac:dyDescent="0.25">
      <c r="B151" s="146">
        <f t="shared" si="18"/>
        <v>39954</v>
      </c>
      <c r="C151" s="40">
        <f t="shared" si="19"/>
        <v>141</v>
      </c>
      <c r="D151" s="55">
        <f t="shared" si="15"/>
        <v>0.34949400543373249</v>
      </c>
      <c r="E151" s="55">
        <f t="shared" si="20"/>
        <v>12.118256238142514</v>
      </c>
      <c r="F151" s="55">
        <f t="shared" si="16"/>
        <v>12.118256238142514</v>
      </c>
      <c r="G151" s="55">
        <f t="shared" si="17"/>
        <v>12.118256238142514</v>
      </c>
    </row>
    <row r="152" spans="2:7" x14ac:dyDescent="0.25">
      <c r="B152" s="146">
        <f t="shared" si="18"/>
        <v>39955</v>
      </c>
      <c r="C152" s="40">
        <f t="shared" si="19"/>
        <v>142</v>
      </c>
      <c r="D152" s="55">
        <f t="shared" si="15"/>
        <v>0.35306735019718966</v>
      </c>
      <c r="E152" s="55">
        <f t="shared" si="20"/>
        <v>12.118411215955998</v>
      </c>
      <c r="F152" s="55">
        <f t="shared" si="16"/>
        <v>12.118411215955998</v>
      </c>
      <c r="G152" s="55">
        <f t="shared" si="17"/>
        <v>12.118411215955998</v>
      </c>
    </row>
    <row r="153" spans="2:7" x14ac:dyDescent="0.25">
      <c r="B153" s="146">
        <f t="shared" si="18"/>
        <v>39956</v>
      </c>
      <c r="C153" s="40">
        <f t="shared" si="19"/>
        <v>143</v>
      </c>
      <c r="D153" s="55">
        <f t="shared" si="15"/>
        <v>0.35654011903774069</v>
      </c>
      <c r="E153" s="55">
        <f t="shared" si="20"/>
        <v>12.118563674048733</v>
      </c>
      <c r="F153" s="55">
        <f t="shared" si="16"/>
        <v>12.118563674048733</v>
      </c>
      <c r="G153" s="55">
        <f t="shared" si="17"/>
        <v>12.118563674048733</v>
      </c>
    </row>
    <row r="154" spans="2:7" x14ac:dyDescent="0.25">
      <c r="B154" s="146">
        <f t="shared" si="18"/>
        <v>39957</v>
      </c>
      <c r="C154" s="40">
        <f t="shared" si="19"/>
        <v>144</v>
      </c>
      <c r="D154" s="55">
        <f t="shared" si="15"/>
        <v>0.35991113059847635</v>
      </c>
      <c r="E154" s="55">
        <f t="shared" si="20"/>
        <v>12.11871341210704</v>
      </c>
      <c r="F154" s="55">
        <f t="shared" si="16"/>
        <v>12.11871341210704</v>
      </c>
      <c r="G154" s="55">
        <f t="shared" si="17"/>
        <v>12.11871341210704</v>
      </c>
    </row>
    <row r="155" spans="2:7" x14ac:dyDescent="0.25">
      <c r="B155" s="146">
        <f t="shared" si="18"/>
        <v>39958</v>
      </c>
      <c r="C155" s="40">
        <f t="shared" si="19"/>
        <v>145</v>
      </c>
      <c r="D155" s="55">
        <f t="shared" si="15"/>
        <v>0.36317923079973574</v>
      </c>
      <c r="E155" s="55">
        <f t="shared" si="20"/>
        <v>12.11886023161688</v>
      </c>
      <c r="F155" s="55">
        <f t="shared" si="16"/>
        <v>12.11886023161688</v>
      </c>
      <c r="G155" s="55">
        <f t="shared" si="17"/>
        <v>12.11886023161688</v>
      </c>
    </row>
    <row r="156" spans="2:7" x14ac:dyDescent="0.25">
      <c r="B156" s="146">
        <f t="shared" si="18"/>
        <v>39959</v>
      </c>
      <c r="C156" s="40">
        <f t="shared" si="19"/>
        <v>146</v>
      </c>
      <c r="D156" s="55">
        <f t="shared" si="15"/>
        <v>0.36634329389830056</v>
      </c>
      <c r="E156" s="55">
        <f t="shared" si="20"/>
        <v>12.119003936222761</v>
      </c>
      <c r="F156" s="55">
        <f t="shared" si="16"/>
        <v>12.119003936222761</v>
      </c>
      <c r="G156" s="55">
        <f t="shared" si="17"/>
        <v>12.119003936222761</v>
      </c>
    </row>
    <row r="157" spans="2:7" x14ac:dyDescent="0.25">
      <c r="B157" s="146">
        <f t="shared" si="18"/>
        <v>39960</v>
      </c>
      <c r="C157" s="40">
        <f t="shared" si="19"/>
        <v>147</v>
      </c>
      <c r="D157" s="55">
        <f t="shared" si="15"/>
        <v>0.36940222354815688</v>
      </c>
      <c r="E157" s="55">
        <f t="shared" si="20"/>
        <v>12.119144332092526</v>
      </c>
      <c r="F157" s="55">
        <f t="shared" si="16"/>
        <v>12.119144332092526</v>
      </c>
      <c r="G157" s="55">
        <f t="shared" si="17"/>
        <v>12.119144332092526</v>
      </c>
    </row>
    <row r="158" spans="2:7" x14ac:dyDescent="0.25">
      <c r="B158" s="146">
        <f t="shared" si="18"/>
        <v>39961</v>
      </c>
      <c r="C158" s="40">
        <f t="shared" si="19"/>
        <v>148</v>
      </c>
      <c r="D158" s="55">
        <f t="shared" si="15"/>
        <v>0.37235495385995226</v>
      </c>
      <c r="E158" s="55">
        <f t="shared" si="20"/>
        <v>12.119281228286928</v>
      </c>
      <c r="F158" s="55">
        <f t="shared" si="16"/>
        <v>12.119281228286928</v>
      </c>
      <c r="G158" s="55">
        <f t="shared" si="17"/>
        <v>12.119281228286928</v>
      </c>
    </row>
    <row r="159" spans="2:7" x14ac:dyDescent="0.25">
      <c r="B159" s="146">
        <f t="shared" si="18"/>
        <v>39962</v>
      </c>
      <c r="C159" s="40">
        <f t="shared" si="19"/>
        <v>149</v>
      </c>
      <c r="D159" s="55">
        <f t="shared" si="15"/>
        <v>0.37520045045617745</v>
      </c>
      <c r="E159" s="55">
        <f t="shared" si="20"/>
        <v>12.119414437132871</v>
      </c>
      <c r="F159" s="55">
        <f t="shared" si="16"/>
        <v>12.119414437132871</v>
      </c>
      <c r="G159" s="55">
        <f t="shared" si="17"/>
        <v>12.119414437132871</v>
      </c>
    </row>
    <row r="160" spans="2:7" x14ac:dyDescent="0.25">
      <c r="B160" s="146">
        <f t="shared" si="18"/>
        <v>39963</v>
      </c>
      <c r="C160" s="40">
        <f t="shared" si="19"/>
        <v>150</v>
      </c>
      <c r="D160" s="55">
        <f t="shared" si="15"/>
        <v>0.37793771151903094</v>
      </c>
      <c r="E160" s="55">
        <f t="shared" si="20"/>
        <v>12.119543774599014</v>
      </c>
      <c r="F160" s="55">
        <f t="shared" si="16"/>
        <v>12.119543774599014</v>
      </c>
      <c r="G160" s="55">
        <f t="shared" si="17"/>
        <v>12.119543774599014</v>
      </c>
    </row>
    <row r="161" spans="2:7" x14ac:dyDescent="0.25">
      <c r="B161" s="146">
        <f t="shared" si="18"/>
        <v>39964</v>
      </c>
      <c r="C161" s="40">
        <f t="shared" si="19"/>
        <v>151</v>
      </c>
      <c r="D161" s="55">
        <f t="shared" si="15"/>
        <v>0.3805657688278557</v>
      </c>
      <c r="E161" s="55">
        <f t="shared" si="20"/>
        <v>12.119669060672514</v>
      </c>
      <c r="F161" s="55">
        <f t="shared" si="16"/>
        <v>12.119669060672514</v>
      </c>
      <c r="G161" s="55">
        <f t="shared" si="17"/>
        <v>12.119669060672514</v>
      </c>
    </row>
    <row r="162" spans="2:7" x14ac:dyDescent="0.25">
      <c r="B162" s="146">
        <f t="shared" si="18"/>
        <v>39965</v>
      </c>
      <c r="C162" s="40">
        <f t="shared" si="19"/>
        <v>152</v>
      </c>
      <c r="D162" s="55">
        <f t="shared" si="15"/>
        <v>0.38308368878298299</v>
      </c>
      <c r="E162" s="55">
        <f t="shared" si="20"/>
        <v>12.119790119735505</v>
      </c>
      <c r="F162" s="55">
        <f t="shared" si="16"/>
        <v>12.119790119735505</v>
      </c>
      <c r="G162" s="55">
        <f t="shared" si="17"/>
        <v>12.119790119735505</v>
      </c>
    </row>
    <row r="163" spans="2:7" x14ac:dyDescent="0.25">
      <c r="B163" s="146">
        <f t="shared" si="18"/>
        <v>39966</v>
      </c>
      <c r="C163" s="40">
        <f t="shared" si="19"/>
        <v>153</v>
      </c>
      <c r="D163" s="55">
        <f t="shared" si="15"/>
        <v>0.38549057341278142</v>
      </c>
      <c r="E163" s="55">
        <f t="shared" si="20"/>
        <v>12.119906780939926</v>
      </c>
      <c r="F163" s="55">
        <f t="shared" si="16"/>
        <v>12.119906780939926</v>
      </c>
      <c r="G163" s="55">
        <f t="shared" si="17"/>
        <v>12.119906780939926</v>
      </c>
    </row>
    <row r="164" spans="2:7" x14ac:dyDescent="0.25">
      <c r="B164" s="146">
        <f t="shared" si="18"/>
        <v>39967</v>
      </c>
      <c r="C164" s="40">
        <f t="shared" si="19"/>
        <v>154</v>
      </c>
      <c r="D164" s="55">
        <f t="shared" si="15"/>
        <v>0.38778556136068282</v>
      </c>
      <c r="E164" s="55">
        <f t="shared" si="20"/>
        <v>12.120018878579273</v>
      </c>
      <c r="F164" s="55">
        <f t="shared" si="16"/>
        <v>12.120018878579273</v>
      </c>
      <c r="G164" s="55">
        <f t="shared" si="17"/>
        <v>12.120018878579273</v>
      </c>
    </row>
    <row r="165" spans="2:7" x14ac:dyDescent="0.25">
      <c r="B165" s="146">
        <f t="shared" si="18"/>
        <v>39968</v>
      </c>
      <c r="C165" s="40">
        <f t="shared" si="19"/>
        <v>155</v>
      </c>
      <c r="D165" s="55">
        <f t="shared" si="15"/>
        <v>0.38996782884894871</v>
      </c>
      <c r="E165" s="55">
        <f t="shared" si="20"/>
        <v>12.12012625245575</v>
      </c>
      <c r="F165" s="55">
        <f t="shared" si="16"/>
        <v>12.12012625245575</v>
      </c>
      <c r="G165" s="55">
        <f t="shared" si="17"/>
        <v>12.12012625245575</v>
      </c>
    </row>
    <row r="166" spans="2:7" x14ac:dyDescent="0.25">
      <c r="B166" s="146">
        <f t="shared" si="18"/>
        <v>39969</v>
      </c>
      <c r="C166" s="40">
        <f t="shared" si="19"/>
        <v>156</v>
      </c>
      <c r="D166" s="55">
        <f t="shared" si="15"/>
        <v>0.39203659061594703</v>
      </c>
      <c r="E166" s="55">
        <f t="shared" si="20"/>
        <v>12.120228748241349</v>
      </c>
      <c r="F166" s="55">
        <f t="shared" si="16"/>
        <v>12.120228748241349</v>
      </c>
      <c r="G166" s="55">
        <f t="shared" si="17"/>
        <v>12.120228748241349</v>
      </c>
    </row>
    <row r="167" spans="2:7" x14ac:dyDescent="0.25">
      <c r="B167" s="146">
        <f t="shared" si="18"/>
        <v>39970</v>
      </c>
      <c r="C167" s="40">
        <f t="shared" si="19"/>
        <v>157</v>
      </c>
      <c r="D167" s="55">
        <f t="shared" si="15"/>
        <v>0.3939911008237324</v>
      </c>
      <c r="E167" s="55">
        <f t="shared" si="20"/>
        <v>12.12032621783132</v>
      </c>
      <c r="F167" s="55">
        <f t="shared" si="16"/>
        <v>12.12032621783132</v>
      </c>
      <c r="G167" s="55">
        <f t="shared" si="17"/>
        <v>12.12032621783132</v>
      </c>
    </row>
    <row r="168" spans="2:7" x14ac:dyDescent="0.25">
      <c r="B168" s="146">
        <f t="shared" si="18"/>
        <v>39971</v>
      </c>
      <c r="C168" s="40">
        <f t="shared" si="19"/>
        <v>158</v>
      </c>
      <c r="D168" s="55">
        <f t="shared" si="15"/>
        <v>0.39583065393276545</v>
      </c>
      <c r="E168" s="55">
        <f t="shared" si="20"/>
        <v>12.12041851968851</v>
      </c>
      <c r="F168" s="55">
        <f t="shared" si="16"/>
        <v>12.12041851968851</v>
      </c>
      <c r="G168" s="55">
        <f t="shared" si="17"/>
        <v>12.12041851968851</v>
      </c>
    </row>
    <row r="169" spans="2:7" x14ac:dyDescent="0.25">
      <c r="B169" s="146">
        <f t="shared" si="18"/>
        <v>39972</v>
      </c>
      <c r="C169" s="40">
        <f t="shared" si="19"/>
        <v>159</v>
      </c>
      <c r="D169" s="55">
        <f t="shared" si="15"/>
        <v>0.39755458554066286</v>
      </c>
      <c r="E169" s="55">
        <f t="shared" si="20"/>
        <v>12.120505519177033</v>
      </c>
      <c r="F169" s="55">
        <f t="shared" si="16"/>
        <v>12.120505519177033</v>
      </c>
      <c r="G169" s="55">
        <f t="shared" si="17"/>
        <v>12.120505519177033</v>
      </c>
    </row>
    <row r="170" spans="2:7" x14ac:dyDescent="0.25">
      <c r="B170" s="146">
        <f t="shared" si="18"/>
        <v>39973</v>
      </c>
      <c r="C170" s="40">
        <f t="shared" si="19"/>
        <v>160</v>
      </c>
      <c r="D170" s="55">
        <f t="shared" si="15"/>
        <v>0.39916227318194486</v>
      </c>
      <c r="E170" s="55">
        <f t="shared" si="20"/>
        <v>12.120587088883777</v>
      </c>
      <c r="F170" s="55">
        <f t="shared" si="16"/>
        <v>12.120587088883777</v>
      </c>
      <c r="G170" s="55">
        <f t="shared" si="17"/>
        <v>12.120587088883777</v>
      </c>
    </row>
    <row r="171" spans="2:7" x14ac:dyDescent="0.25">
      <c r="B171" s="146">
        <f t="shared" si="18"/>
        <v>39974</v>
      </c>
      <c r="C171" s="40">
        <f t="shared" si="19"/>
        <v>161</v>
      </c>
      <c r="D171" s="55">
        <f t="shared" si="15"/>
        <v>0.4006531370858431</v>
      </c>
      <c r="E171" s="55">
        <f t="shared" si="20"/>
        <v>12.12066310892623</v>
      </c>
      <c r="F171" s="55">
        <f t="shared" si="16"/>
        <v>12.12066310892623</v>
      </c>
      <c r="G171" s="55">
        <f t="shared" si="17"/>
        <v>12.12066310892623</v>
      </c>
    </row>
    <row r="172" spans="2:7" x14ac:dyDescent="0.25">
      <c r="B172" s="146">
        <f t="shared" si="18"/>
        <v>39975</v>
      </c>
      <c r="C172" s="40">
        <f t="shared" si="19"/>
        <v>162</v>
      </c>
      <c r="D172" s="55">
        <f t="shared" si="15"/>
        <v>0.40202664088933854</v>
      </c>
      <c r="E172" s="55">
        <f t="shared" si="20"/>
        <v>12.120733467245239</v>
      </c>
      <c r="F172" s="55">
        <f t="shared" si="16"/>
        <v>12.120733467245239</v>
      </c>
      <c r="G172" s="55">
        <f t="shared" si="17"/>
        <v>12.120733467245239</v>
      </c>
    </row>
    <row r="173" spans="2:7" x14ac:dyDescent="0.25">
      <c r="B173" s="146">
        <f t="shared" si="18"/>
        <v>39976</v>
      </c>
      <c r="C173" s="40">
        <f t="shared" si="19"/>
        <v>163</v>
      </c>
      <c r="D173" s="55">
        <f t="shared" si="15"/>
        <v>0.40328229230272722</v>
      </c>
      <c r="E173" s="55">
        <f t="shared" si="20"/>
        <v>12.120798059881229</v>
      </c>
      <c r="F173" s="55">
        <f t="shared" si="16"/>
        <v>12.120798059881229</v>
      </c>
      <c r="G173" s="55">
        <f t="shared" si="17"/>
        <v>12.120798059881229</v>
      </c>
    </row>
    <row r="174" spans="2:7" x14ac:dyDescent="0.25">
      <c r="B174" s="146">
        <f t="shared" si="18"/>
        <v>39977</v>
      </c>
      <c r="C174" s="40">
        <f t="shared" si="19"/>
        <v>164</v>
      </c>
      <c r="D174" s="55">
        <f t="shared" si="15"/>
        <v>0.40441964372515909</v>
      </c>
      <c r="E174" s="55">
        <f t="shared" si="20"/>
        <v>12.120856791232589</v>
      </c>
      <c r="F174" s="55">
        <f t="shared" si="16"/>
        <v>12.120856791232589</v>
      </c>
      <c r="G174" s="55">
        <f t="shared" si="17"/>
        <v>12.120856791232589</v>
      </c>
    </row>
    <row r="175" spans="2:7" x14ac:dyDescent="0.25">
      <c r="B175" s="146">
        <f t="shared" si="18"/>
        <v>39978</v>
      </c>
      <c r="C175" s="40">
        <f t="shared" si="19"/>
        <v>165</v>
      </c>
      <c r="D175" s="55">
        <f t="shared" si="15"/>
        <v>0.40543829280774868</v>
      </c>
      <c r="E175" s="55">
        <f t="shared" si="20"/>
        <v>12.120909574294936</v>
      </c>
      <c r="F175" s="55">
        <f t="shared" si="16"/>
        <v>12.120909574294936</v>
      </c>
      <c r="G175" s="55">
        <f t="shared" si="17"/>
        <v>12.120909574294936</v>
      </c>
    </row>
    <row r="176" spans="2:7" x14ac:dyDescent="0.25">
      <c r="B176" s="146">
        <f t="shared" si="18"/>
        <v>39979</v>
      </c>
      <c r="C176" s="40">
        <f t="shared" si="19"/>
        <v>166</v>
      </c>
      <c r="D176" s="55">
        <f t="shared" si="15"/>
        <v>0.40633788296203932</v>
      </c>
      <c r="E176" s="55">
        <f t="shared" si="20"/>
        <v>12.120956330880079</v>
      </c>
      <c r="F176" s="55">
        <f t="shared" si="16"/>
        <v>12.120956330880079</v>
      </c>
      <c r="G176" s="55">
        <f t="shared" si="17"/>
        <v>12.120956330880079</v>
      </c>
    </row>
    <row r="177" spans="2:7" x14ac:dyDescent="0.25">
      <c r="B177" s="146">
        <f t="shared" si="18"/>
        <v>39980</v>
      </c>
      <c r="C177" s="40">
        <f t="shared" si="19"/>
        <v>167</v>
      </c>
      <c r="D177" s="55">
        <f t="shared" si="15"/>
        <v>0.40711810381178526</v>
      </c>
      <c r="E177" s="55">
        <f t="shared" si="20"/>
        <v>12.120996991813529</v>
      </c>
      <c r="F177" s="55">
        <f t="shared" si="16"/>
        <v>12.120996991813529</v>
      </c>
      <c r="G177" s="55">
        <f t="shared" si="17"/>
        <v>12.120996991813529</v>
      </c>
    </row>
    <row r="178" spans="2:7" x14ac:dyDescent="0.25">
      <c r="B178" s="146">
        <f t="shared" si="18"/>
        <v>39981</v>
      </c>
      <c r="C178" s="40">
        <f t="shared" si="19"/>
        <v>168</v>
      </c>
      <c r="D178" s="55">
        <f t="shared" si="15"/>
        <v>0.40777869158622421</v>
      </c>
      <c r="E178" s="55">
        <f t="shared" si="20"/>
        <v>12.121031497109644</v>
      </c>
      <c r="F178" s="55">
        <f t="shared" si="16"/>
        <v>12.121031497109644</v>
      </c>
      <c r="G178" s="55">
        <f t="shared" si="17"/>
        <v>12.121031497109644</v>
      </c>
    </row>
    <row r="179" spans="2:7" x14ac:dyDescent="0.25">
      <c r="B179" s="146">
        <f t="shared" si="18"/>
        <v>39982</v>
      </c>
      <c r="C179" s="40">
        <f t="shared" si="19"/>
        <v>169</v>
      </c>
      <c r="D179" s="55">
        <f t="shared" si="15"/>
        <v>0.4083194294532238</v>
      </c>
      <c r="E179" s="55">
        <f t="shared" si="20"/>
        <v>12.121059796123413</v>
      </c>
      <c r="F179" s="55">
        <f t="shared" si="16"/>
        <v>12.121059796123413</v>
      </c>
      <c r="G179" s="55">
        <f t="shared" si="17"/>
        <v>12.121059796123413</v>
      </c>
    </row>
    <row r="180" spans="2:7" x14ac:dyDescent="0.25">
      <c r="B180" s="146">
        <f t="shared" si="18"/>
        <v>39983</v>
      </c>
      <c r="C180" s="40">
        <f t="shared" si="19"/>
        <v>170</v>
      </c>
      <c r="D180" s="55">
        <f t="shared" si="15"/>
        <v>0.40874014779091672</v>
      </c>
      <c r="E180" s="55">
        <f t="shared" si="20"/>
        <v>12.121081847678159</v>
      </c>
      <c r="F180" s="55">
        <f t="shared" si="16"/>
        <v>12.121081847678159</v>
      </c>
      <c r="G180" s="55">
        <f t="shared" si="17"/>
        <v>12.121081847678159</v>
      </c>
    </row>
    <row r="181" spans="2:7" x14ac:dyDescent="0.25">
      <c r="B181" s="146">
        <f t="shared" si="18"/>
        <v>39984</v>
      </c>
      <c r="C181" s="40">
        <f t="shared" si="19"/>
        <v>171</v>
      </c>
      <c r="D181" s="55">
        <f t="shared" si="15"/>
        <v>0.40904072439666622</v>
      </c>
      <c r="E181" s="55">
        <f t="shared" si="20"/>
        <v>12.121097620168488</v>
      </c>
      <c r="F181" s="55">
        <f t="shared" si="16"/>
        <v>12.121097620168488</v>
      </c>
      <c r="G181" s="55">
        <f t="shared" si="17"/>
        <v>12.121097620168488</v>
      </c>
    </row>
    <row r="182" spans="2:7" x14ac:dyDescent="0.25">
      <c r="B182" s="146">
        <f t="shared" si="18"/>
        <v>39985</v>
      </c>
      <c r="C182" s="40">
        <f t="shared" si="19"/>
        <v>172</v>
      </c>
      <c r="D182" s="55">
        <f t="shared" si="15"/>
        <v>0.40922108463245721</v>
      </c>
      <c r="E182" s="55">
        <f t="shared" si="20"/>
        <v>12.121107091637922</v>
      </c>
      <c r="F182" s="55">
        <f t="shared" si="16"/>
        <v>12.121107091637922</v>
      </c>
      <c r="G182" s="55">
        <f t="shared" si="17"/>
        <v>12.121107091637922</v>
      </c>
    </row>
    <row r="183" spans="2:7" x14ac:dyDescent="0.25">
      <c r="B183" s="146">
        <f t="shared" si="18"/>
        <v>39986</v>
      </c>
      <c r="C183" s="40">
        <f t="shared" si="19"/>
        <v>173</v>
      </c>
      <c r="D183" s="55">
        <f t="shared" si="15"/>
        <v>0.40928120150604741</v>
      </c>
      <c r="E183" s="55">
        <f t="shared" si="20"/>
        <v>12.121110249830878</v>
      </c>
      <c r="F183" s="55">
        <f t="shared" si="16"/>
        <v>12.121110249830878</v>
      </c>
      <c r="G183" s="55">
        <f t="shared" si="17"/>
        <v>12.121110249830878</v>
      </c>
    </row>
    <row r="184" spans="2:7" x14ac:dyDescent="0.25">
      <c r="B184" s="146">
        <f t="shared" si="18"/>
        <v>39987</v>
      </c>
      <c r="C184" s="40">
        <f t="shared" si="19"/>
        <v>174</v>
      </c>
      <c r="D184" s="55">
        <f t="shared" si="15"/>
        <v>0.40922109568747611</v>
      </c>
      <c r="E184" s="55">
        <f t="shared" si="20"/>
        <v>12.121107092218635</v>
      </c>
      <c r="F184" s="55">
        <f t="shared" si="16"/>
        <v>12.121107092218635</v>
      </c>
      <c r="G184" s="55">
        <f t="shared" si="17"/>
        <v>12.121107092218635</v>
      </c>
    </row>
    <row r="185" spans="2:7" x14ac:dyDescent="0.25">
      <c r="B185" s="146">
        <f t="shared" si="18"/>
        <v>39988</v>
      </c>
      <c r="C185" s="40">
        <f t="shared" si="19"/>
        <v>175</v>
      </c>
      <c r="D185" s="55">
        <f t="shared" si="15"/>
        <v>0.40904083546077746</v>
      </c>
      <c r="E185" s="55">
        <f t="shared" si="20"/>
        <v>12.121097625999258</v>
      </c>
      <c r="F185" s="55">
        <f t="shared" si="16"/>
        <v>12.121097625999258</v>
      </c>
      <c r="G185" s="55">
        <f t="shared" si="17"/>
        <v>12.121097625999258</v>
      </c>
    </row>
    <row r="186" spans="2:7" x14ac:dyDescent="0.25">
      <c r="B186" s="146">
        <f t="shared" si="18"/>
        <v>39989</v>
      </c>
      <c r="C186" s="40">
        <f t="shared" si="19"/>
        <v>176</v>
      </c>
      <c r="D186" s="55">
        <f t="shared" si="15"/>
        <v>0.40874053661100912</v>
      </c>
      <c r="E186" s="55">
        <f t="shared" si="20"/>
        <v>12.121081868071428</v>
      </c>
      <c r="F186" s="55">
        <f t="shared" si="16"/>
        <v>12.121081868071428</v>
      </c>
      <c r="G186" s="55">
        <f t="shared" si="17"/>
        <v>12.121081868071428</v>
      </c>
    </row>
    <row r="187" spans="2:7" x14ac:dyDescent="0.25">
      <c r="B187" s="146">
        <f t="shared" si="18"/>
        <v>39990</v>
      </c>
      <c r="C187" s="40">
        <f t="shared" si="19"/>
        <v>177</v>
      </c>
      <c r="D187" s="55">
        <f t="shared" si="15"/>
        <v>0.40832036224696044</v>
      </c>
      <c r="E187" s="55">
        <f t="shared" si="20"/>
        <v>12.121059844982328</v>
      </c>
      <c r="F187" s="55">
        <f t="shared" si="16"/>
        <v>12.121059844982328</v>
      </c>
      <c r="G187" s="55">
        <f t="shared" si="17"/>
        <v>12.121059844982328</v>
      </c>
    </row>
    <row r="188" spans="2:7" x14ac:dyDescent="0.25">
      <c r="B188" s="146">
        <f t="shared" si="18"/>
        <v>39991</v>
      </c>
      <c r="C188" s="40">
        <f t="shared" si="19"/>
        <v>178</v>
      </c>
      <c r="D188" s="55">
        <f t="shared" si="15"/>
        <v>0.40778052256016339</v>
      </c>
      <c r="E188" s="55">
        <f t="shared" si="20"/>
        <v>12.121031592849928</v>
      </c>
      <c r="F188" s="55">
        <f t="shared" si="16"/>
        <v>12.121031592849928</v>
      </c>
      <c r="G188" s="55">
        <f t="shared" si="17"/>
        <v>12.121031592849928</v>
      </c>
    </row>
    <row r="189" spans="2:7" x14ac:dyDescent="0.25">
      <c r="B189" s="146">
        <f t="shared" si="18"/>
        <v>39992</v>
      </c>
      <c r="C189" s="40">
        <f t="shared" si="19"/>
        <v>179</v>
      </c>
      <c r="D189" s="55">
        <f t="shared" si="15"/>
        <v>0.40712127452107588</v>
      </c>
      <c r="E189" s="55">
        <f t="shared" si="20"/>
        <v>12.12099715726</v>
      </c>
      <c r="F189" s="55">
        <f t="shared" si="16"/>
        <v>12.12099715726</v>
      </c>
      <c r="G189" s="55">
        <f t="shared" si="17"/>
        <v>12.12099715726</v>
      </c>
    </row>
    <row r="190" spans="2:7" x14ac:dyDescent="0.25">
      <c r="B190" s="146">
        <f t="shared" si="18"/>
        <v>39993</v>
      </c>
      <c r="C190" s="40">
        <f t="shared" si="19"/>
        <v>180</v>
      </c>
      <c r="D190" s="55">
        <f t="shared" si="15"/>
        <v>0.40634292151355761</v>
      </c>
      <c r="E190" s="55">
        <f t="shared" si="20"/>
        <v>12.120956593138523</v>
      </c>
      <c r="F190" s="55">
        <f t="shared" si="16"/>
        <v>12.120956593138523</v>
      </c>
      <c r="G190" s="55">
        <f t="shared" si="17"/>
        <v>12.120956593138523</v>
      </c>
    </row>
    <row r="191" spans="2:7" x14ac:dyDescent="0.25">
      <c r="B191" s="146">
        <f t="shared" si="18"/>
        <v>39994</v>
      </c>
      <c r="C191" s="40">
        <f t="shared" si="19"/>
        <v>181</v>
      </c>
      <c r="D191" s="55">
        <f t="shared" si="15"/>
        <v>0.40544581290899201</v>
      </c>
      <c r="E191" s="55">
        <f t="shared" si="20"/>
        <v>12.120909964600058</v>
      </c>
      <c r="F191" s="55">
        <f t="shared" si="16"/>
        <v>12.120909964600058</v>
      </c>
      <c r="G191" s="55">
        <f t="shared" si="17"/>
        <v>12.120909964600058</v>
      </c>
    </row>
    <row r="192" spans="2:7" x14ac:dyDescent="0.25">
      <c r="B192" s="146">
        <f t="shared" si="18"/>
        <v>39995</v>
      </c>
      <c r="C192" s="40">
        <f t="shared" si="19"/>
        <v>182</v>
      </c>
      <c r="D192" s="55">
        <f t="shared" si="15"/>
        <v>0.40443034358163826</v>
      </c>
      <c r="E192" s="55">
        <f t="shared" si="20"/>
        <v>12.120857344772954</v>
      </c>
      <c r="F192" s="55">
        <f t="shared" si="16"/>
        <v>12.120857344772954</v>
      </c>
      <c r="G192" s="55">
        <f t="shared" si="17"/>
        <v>12.120857344772954</v>
      </c>
    </row>
    <row r="193" spans="2:7" x14ac:dyDescent="0.25">
      <c r="B193" s="146">
        <f t="shared" si="18"/>
        <v>39996</v>
      </c>
      <c r="C193" s="40">
        <f t="shared" si="19"/>
        <v>183</v>
      </c>
      <c r="D193" s="55">
        <f t="shared" si="15"/>
        <v>0.40329695336701854</v>
      </c>
      <c r="E193" s="55">
        <f t="shared" si="20"/>
        <v>12.120798815602289</v>
      </c>
      <c r="F193" s="55">
        <f t="shared" si="16"/>
        <v>12.120798815602289</v>
      </c>
      <c r="G193" s="55">
        <f t="shared" si="17"/>
        <v>12.120798815602289</v>
      </c>
    </row>
    <row r="194" spans="2:7" x14ac:dyDescent="0.25">
      <c r="B194" s="146">
        <f t="shared" si="18"/>
        <v>39997</v>
      </c>
      <c r="C194" s="40">
        <f t="shared" si="19"/>
        <v>184</v>
      </c>
      <c r="D194" s="55">
        <f t="shared" si="15"/>
        <v>0.40204612646534715</v>
      </c>
      <c r="E194" s="55">
        <f t="shared" si="20"/>
        <v>12.120734467631527</v>
      </c>
      <c r="F194" s="55">
        <f t="shared" si="16"/>
        <v>12.120734467631527</v>
      </c>
      <c r="G194" s="55">
        <f t="shared" si="17"/>
        <v>12.120734467631527</v>
      </c>
    </row>
    <row r="195" spans="2:7" x14ac:dyDescent="0.25">
      <c r="B195" s="146">
        <f t="shared" si="18"/>
        <v>39998</v>
      </c>
      <c r="C195" s="40">
        <f t="shared" si="19"/>
        <v>185</v>
      </c>
      <c r="D195" s="55">
        <f t="shared" si="15"/>
        <v>0.40067839079220724</v>
      </c>
      <c r="E195" s="55">
        <f t="shared" si="20"/>
        <v>12.120664399764079</v>
      </c>
      <c r="F195" s="55">
        <f t="shared" si="16"/>
        <v>12.120664399764079</v>
      </c>
      <c r="G195" s="55">
        <f t="shared" si="17"/>
        <v>12.120664399764079</v>
      </c>
    </row>
    <row r="196" spans="2:7" x14ac:dyDescent="0.25">
      <c r="B196" s="146">
        <f t="shared" si="18"/>
        <v>39999</v>
      </c>
      <c r="C196" s="40">
        <f t="shared" si="19"/>
        <v>186</v>
      </c>
      <c r="D196" s="55">
        <f t="shared" si="15"/>
        <v>0.39919431727885635</v>
      </c>
      <c r="E196" s="55">
        <f t="shared" si="20"/>
        <v>12.120588719005882</v>
      </c>
      <c r="F196" s="55">
        <f t="shared" si="16"/>
        <v>12.120588719005882</v>
      </c>
      <c r="G196" s="55">
        <f t="shared" si="17"/>
        <v>12.120588719005882</v>
      </c>
    </row>
    <row r="197" spans="2:7" x14ac:dyDescent="0.25">
      <c r="B197" s="146">
        <f t="shared" si="18"/>
        <v>40000</v>
      </c>
      <c r="C197" s="40">
        <f t="shared" si="19"/>
        <v>187</v>
      </c>
      <c r="D197" s="55">
        <f t="shared" si="15"/>
        <v>0.39759451912470972</v>
      </c>
      <c r="E197" s="55">
        <f t="shared" si="20"/>
        <v>12.120507540190351</v>
      </c>
      <c r="F197" s="55">
        <f t="shared" si="16"/>
        <v>12.120507540190351</v>
      </c>
      <c r="G197" s="55">
        <f t="shared" si="17"/>
        <v>12.120507540190351</v>
      </c>
    </row>
    <row r="198" spans="2:7" x14ac:dyDescent="0.25">
      <c r="B198" s="146">
        <f t="shared" si="18"/>
        <v>40001</v>
      </c>
      <c r="C198" s="40">
        <f t="shared" si="19"/>
        <v>188</v>
      </c>
      <c r="D198" s="55">
        <f t="shared" si="15"/>
        <v>0.39587965100469674</v>
      </c>
      <c r="E198" s="55">
        <f t="shared" si="20"/>
        <v>12.120420985687018</v>
      </c>
      <c r="F198" s="55">
        <f t="shared" si="16"/>
        <v>12.120420985687018</v>
      </c>
      <c r="G198" s="55">
        <f t="shared" si="17"/>
        <v>12.120420985687018</v>
      </c>
    </row>
    <row r="199" spans="2:7" x14ac:dyDescent="0.25">
      <c r="B199" s="146">
        <f t="shared" si="18"/>
        <v>40002</v>
      </c>
      <c r="C199" s="40">
        <f t="shared" si="19"/>
        <v>189</v>
      </c>
      <c r="D199" s="55">
        <f t="shared" si="15"/>
        <v>0.39405040823432064</v>
      </c>
      <c r="E199" s="55">
        <f t="shared" si="20"/>
        <v>12.120329185095258</v>
      </c>
      <c r="F199" s="55">
        <f t="shared" si="16"/>
        <v>12.120329185095258</v>
      </c>
      <c r="G199" s="55">
        <f t="shared" si="17"/>
        <v>12.120329185095258</v>
      </c>
    </row>
    <row r="200" spans="2:7" x14ac:dyDescent="0.25">
      <c r="B200" s="146">
        <f t="shared" si="18"/>
        <v>40003</v>
      </c>
      <c r="C200" s="40">
        <f t="shared" si="19"/>
        <v>190</v>
      </c>
      <c r="D200" s="55">
        <f t="shared" si="15"/>
        <v>0.39210752589536413</v>
      </c>
      <c r="E200" s="55">
        <f t="shared" si="20"/>
        <v>12.120232274924572</v>
      </c>
      <c r="F200" s="55">
        <f t="shared" si="16"/>
        <v>12.120232274924572</v>
      </c>
      <c r="G200" s="55">
        <f t="shared" si="17"/>
        <v>12.120232274924572</v>
      </c>
    </row>
    <row r="201" spans="2:7" x14ac:dyDescent="0.25">
      <c r="B201" s="146">
        <f t="shared" si="18"/>
        <v>40004</v>
      </c>
      <c r="C201" s="40">
        <f t="shared" si="19"/>
        <v>191</v>
      </c>
      <c r="D201" s="55">
        <f t="shared" si="15"/>
        <v>0.39005177792528284</v>
      </c>
      <c r="E201" s="55">
        <f t="shared" si="20"/>
        <v>12.120130398262901</v>
      </c>
      <c r="F201" s="55">
        <f t="shared" si="16"/>
        <v>12.120130398262901</v>
      </c>
      <c r="G201" s="55">
        <f t="shared" si="17"/>
        <v>12.120130398262901</v>
      </c>
    </row>
    <row r="202" spans="2:7" x14ac:dyDescent="0.25">
      <c r="B202" s="146">
        <f t="shared" si="18"/>
        <v>40005</v>
      </c>
      <c r="C202" s="40">
        <f t="shared" si="19"/>
        <v>192</v>
      </c>
      <c r="D202" s="55">
        <f t="shared" si="15"/>
        <v>0.38788397617341153</v>
      </c>
      <c r="E202" s="55">
        <f t="shared" si="20"/>
        <v>12.12002370443448</v>
      </c>
      <c r="F202" s="55">
        <f t="shared" si="16"/>
        <v>12.12002370443448</v>
      </c>
      <c r="G202" s="55">
        <f t="shared" si="17"/>
        <v>12.12002370443448</v>
      </c>
    </row>
    <row r="203" spans="2:7" x14ac:dyDescent="0.25">
      <c r="B203" s="146">
        <f t="shared" si="18"/>
        <v>40006</v>
      </c>
      <c r="C203" s="40">
        <f t="shared" si="19"/>
        <v>193</v>
      </c>
      <c r="D203" s="55">
        <f t="shared" ref="D203:D266" si="21">ASIN(0.39795*COS(0.2163108+2*ATAN(0.9671396*TAN(0.0086*(C203-186)))))</f>
        <v>0.38560496942716405</v>
      </c>
      <c r="E203" s="55">
        <f t="shared" si="20"/>
        <v>12.119912348648755</v>
      </c>
      <c r="F203" s="55">
        <f t="shared" ref="F203:F266" si="22">24-(24/PI())*ACOS((SIN(0.8333*PI()/180)+SIN($D$5*PI()/180)*SIN($D203))/(COS($D$5*PI()/180)*COS($D203)))</f>
        <v>12.119912348648755</v>
      </c>
      <c r="G203" s="55">
        <f t="shared" ref="G203:G266" si="23">24-(24/PI())*ACOS((SIN(0.8333*PI()/180)+SIN($D$6*PI()/180)*SIN($D203))/(COS($D$6*PI()/180)*COS($D203)))</f>
        <v>12.119912348648755</v>
      </c>
    </row>
    <row r="204" spans="2:7" x14ac:dyDescent="0.25">
      <c r="B204" s="146">
        <f t="shared" ref="B204:B267" si="24">B203+1</f>
        <v>40007</v>
      </c>
      <c r="C204" s="40">
        <f t="shared" ref="C204:C267" si="25">C203+1</f>
        <v>194</v>
      </c>
      <c r="D204" s="55">
        <f t="shared" si="21"/>
        <v>0.38321564241146017</v>
      </c>
      <c r="E204" s="55">
        <f t="shared" ref="E204:E267" si="26">24-(24/PI())*ACOS((SIN(0.8333*PI()/180)+SIN($D$4*PI()/180)*SIN(D204))/(COS($D$4*PI()/180)*COS(D204)))</f>
        <v>12.119796491641891</v>
      </c>
      <c r="F204" s="55">
        <f t="shared" si="22"/>
        <v>12.119796491641891</v>
      </c>
      <c r="G204" s="55">
        <f t="shared" si="23"/>
        <v>12.119796491641891</v>
      </c>
    </row>
    <row r="205" spans="2:7" x14ac:dyDescent="0.25">
      <c r="B205" s="146">
        <f t="shared" si="24"/>
        <v>40008</v>
      </c>
      <c r="C205" s="40">
        <f t="shared" si="25"/>
        <v>195</v>
      </c>
      <c r="D205" s="55">
        <f t="shared" si="21"/>
        <v>0.38071691476463765</v>
      </c>
      <c r="E205" s="55">
        <f t="shared" si="26"/>
        <v>12.119676299312378</v>
      </c>
      <c r="F205" s="55">
        <f t="shared" si="22"/>
        <v>12.119676299312378</v>
      </c>
      <c r="G205" s="55">
        <f t="shared" si="23"/>
        <v>12.119676299312378</v>
      </c>
    </row>
    <row r="206" spans="2:7" x14ac:dyDescent="0.25">
      <c r="B206" s="146">
        <f t="shared" si="24"/>
        <v>40009</v>
      </c>
      <c r="C206" s="40">
        <f t="shared" si="25"/>
        <v>196</v>
      </c>
      <c r="D206" s="55">
        <f t="shared" si="21"/>
        <v>0.37810973999411812</v>
      </c>
      <c r="E206" s="55">
        <f t="shared" si="26"/>
        <v>12.119551942352244</v>
      </c>
      <c r="F206" s="55">
        <f t="shared" si="22"/>
        <v>12.119551942352244</v>
      </c>
      <c r="G206" s="55">
        <f t="shared" si="23"/>
        <v>12.119551942352244</v>
      </c>
    </row>
    <row r="207" spans="2:7" x14ac:dyDescent="0.25">
      <c r="B207" s="146">
        <f t="shared" si="24"/>
        <v>40010</v>
      </c>
      <c r="C207" s="40">
        <f t="shared" si="25"/>
        <v>197</v>
      </c>
      <c r="D207" s="55">
        <f t="shared" si="21"/>
        <v>0.37539510441509116</v>
      </c>
      <c r="E207" s="55">
        <f t="shared" si="26"/>
        <v>12.11942359587534</v>
      </c>
      <c r="F207" s="55">
        <f t="shared" si="22"/>
        <v>12.11942359587534</v>
      </c>
      <c r="G207" s="55">
        <f t="shared" si="23"/>
        <v>12.11942359587534</v>
      </c>
    </row>
    <row r="208" spans="2:7" x14ac:dyDescent="0.25">
      <c r="B208" s="146">
        <f t="shared" si="24"/>
        <v>40011</v>
      </c>
      <c r="C208" s="40">
        <f t="shared" si="25"/>
        <v>198</v>
      </c>
      <c r="D208" s="55">
        <f t="shared" si="21"/>
        <v>0.37257402607546131</v>
      </c>
      <c r="E208" s="55">
        <f t="shared" si="26"/>
        <v>12.119291439044131</v>
      </c>
      <c r="F208" s="55">
        <f t="shared" si="22"/>
        <v>12.119291439044131</v>
      </c>
      <c r="G208" s="55">
        <f t="shared" si="23"/>
        <v>12.119291439044131</v>
      </c>
    </row>
    <row r="209" spans="2:7" x14ac:dyDescent="0.25">
      <c r="B209" s="146">
        <f t="shared" si="24"/>
        <v>40012</v>
      </c>
      <c r="C209" s="40">
        <f t="shared" si="25"/>
        <v>199</v>
      </c>
      <c r="D209" s="55">
        <f t="shared" si="21"/>
        <v>0.36964755367026431</v>
      </c>
      <c r="E209" s="55">
        <f t="shared" si="26"/>
        <v>12.119155654696387</v>
      </c>
      <c r="F209" s="55">
        <f t="shared" si="22"/>
        <v>12.119155654696387</v>
      </c>
      <c r="G209" s="55">
        <f t="shared" si="23"/>
        <v>12.119155654696387</v>
      </c>
    </row>
    <row r="210" spans="2:7" x14ac:dyDescent="0.25">
      <c r="B210" s="146">
        <f t="shared" si="24"/>
        <v>40013</v>
      </c>
      <c r="C210" s="40">
        <f t="shared" si="25"/>
        <v>200</v>
      </c>
      <c r="D210" s="55">
        <f t="shared" si="21"/>
        <v>0.36661676544871036</v>
      </c>
      <c r="E210" s="55">
        <f t="shared" si="26"/>
        <v>12.119016428973106</v>
      </c>
      <c r="F210" s="55">
        <f t="shared" si="22"/>
        <v>12.119016428973106</v>
      </c>
      <c r="G210" s="55">
        <f t="shared" si="23"/>
        <v>12.119016428973106</v>
      </c>
    </row>
    <row r="211" spans="2:7" x14ac:dyDescent="0.25">
      <c r="B211" s="146">
        <f t="shared" si="24"/>
        <v>40014</v>
      </c>
      <c r="C211" s="40">
        <f t="shared" si="25"/>
        <v>201</v>
      </c>
      <c r="D211" s="55">
        <f t="shared" si="21"/>
        <v>0.36348276811694818</v>
      </c>
      <c r="E211" s="55">
        <f t="shared" si="26"/>
        <v>12.118873950948981</v>
      </c>
      <c r="F211" s="55">
        <f t="shared" si="22"/>
        <v>12.118873950948981</v>
      </c>
      <c r="G211" s="55">
        <f t="shared" si="23"/>
        <v>12.118873950948981</v>
      </c>
    </row>
    <row r="212" spans="2:7" x14ac:dyDescent="0.25">
      <c r="B212" s="146">
        <f t="shared" si="24"/>
        <v>40015</v>
      </c>
      <c r="C212" s="40">
        <f t="shared" si="25"/>
        <v>202</v>
      </c>
      <c r="D212" s="55">
        <f t="shared" si="21"/>
        <v>0.36024669573956797</v>
      </c>
      <c r="E212" s="55">
        <f t="shared" si="26"/>
        <v>12.118728412266574</v>
      </c>
      <c r="F212" s="55">
        <f t="shared" si="22"/>
        <v>12.118728412266574</v>
      </c>
      <c r="G212" s="55">
        <f t="shared" si="23"/>
        <v>12.118728412266574</v>
      </c>
    </row>
    <row r="213" spans="2:7" x14ac:dyDescent="0.25">
      <c r="B213" s="146">
        <f t="shared" si="24"/>
        <v>40016</v>
      </c>
      <c r="C213" s="40">
        <f t="shared" si="25"/>
        <v>203</v>
      </c>
      <c r="D213" s="55">
        <f t="shared" si="21"/>
        <v>0.35690970864277327</v>
      </c>
      <c r="E213" s="55">
        <f t="shared" si="26"/>
        <v>12.118580006775396</v>
      </c>
      <c r="F213" s="55">
        <f t="shared" si="22"/>
        <v>12.118580006775396</v>
      </c>
      <c r="G213" s="55">
        <f t="shared" si="23"/>
        <v>12.118580006775396</v>
      </c>
    </row>
    <row r="214" spans="2:7" x14ac:dyDescent="0.25">
      <c r="B214" s="146">
        <f t="shared" si="24"/>
        <v>40017</v>
      </c>
      <c r="C214" s="40">
        <f t="shared" si="25"/>
        <v>204</v>
      </c>
      <c r="D214" s="55">
        <f t="shared" si="21"/>
        <v>0.35347299232205509</v>
      </c>
      <c r="E214" s="55">
        <f t="shared" si="26"/>
        <v>12.118428930176957</v>
      </c>
      <c r="F214" s="55">
        <f t="shared" si="22"/>
        <v>12.118428930176957</v>
      </c>
      <c r="G214" s="55">
        <f t="shared" si="23"/>
        <v>12.118428930176957</v>
      </c>
    </row>
    <row r="215" spans="2:7" x14ac:dyDescent="0.25">
      <c r="B215" s="146">
        <f t="shared" si="24"/>
        <v>40018</v>
      </c>
      <c r="C215" s="40">
        <f t="shared" si="25"/>
        <v>205</v>
      </c>
      <c r="D215" s="55">
        <f t="shared" si="21"/>
        <v>0.34993775635709434</v>
      </c>
      <c r="E215" s="55">
        <f t="shared" si="26"/>
        <v>12.118275379676758</v>
      </c>
      <c r="F215" s="55">
        <f t="shared" si="22"/>
        <v>12.118275379676758</v>
      </c>
      <c r="G215" s="55">
        <f t="shared" si="23"/>
        <v>12.118275379676758</v>
      </c>
    </row>
    <row r="216" spans="2:7" x14ac:dyDescent="0.25">
      <c r="B216" s="146">
        <f t="shared" si="24"/>
        <v>40019</v>
      </c>
      <c r="C216" s="40">
        <f t="shared" si="25"/>
        <v>206</v>
      </c>
      <c r="D216" s="55">
        <f t="shared" si="21"/>
        <v>0.34630523333650337</v>
      </c>
      <c r="E216" s="55">
        <f t="shared" si="26"/>
        <v>12.118119553644181</v>
      </c>
      <c r="F216" s="55">
        <f t="shared" si="22"/>
        <v>12.118119553644181</v>
      </c>
      <c r="G216" s="55">
        <f t="shared" si="23"/>
        <v>12.118119553644181</v>
      </c>
    </row>
    <row r="217" spans="2:7" x14ac:dyDescent="0.25">
      <c r="B217" s="146">
        <f t="shared" si="24"/>
        <v>40020</v>
      </c>
      <c r="C217" s="40">
        <f t="shared" si="25"/>
        <v>207</v>
      </c>
      <c r="D217" s="55">
        <f t="shared" si="21"/>
        <v>0.34257667779489442</v>
      </c>
      <c r="E217" s="55">
        <f t="shared" si="26"/>
        <v>12.117961651281107</v>
      </c>
      <c r="F217" s="55">
        <f t="shared" si="22"/>
        <v>12.117961651281107</v>
      </c>
      <c r="G217" s="55">
        <f t="shared" si="23"/>
        <v>12.117961651281107</v>
      </c>
    </row>
    <row r="218" spans="2:7" x14ac:dyDescent="0.25">
      <c r="B218" s="146">
        <f t="shared" si="24"/>
        <v>40021</v>
      </c>
      <c r="C218" s="40">
        <f t="shared" si="25"/>
        <v>208</v>
      </c>
      <c r="D218" s="55">
        <f t="shared" si="21"/>
        <v>0.33875336516463711</v>
      </c>
      <c r="E218" s="55">
        <f t="shared" si="26"/>
        <v>12.117801872299983</v>
      </c>
      <c r="F218" s="55">
        <f t="shared" si="22"/>
        <v>12.117801872299983</v>
      </c>
      <c r="G218" s="55">
        <f t="shared" si="23"/>
        <v>12.117801872299983</v>
      </c>
    </row>
    <row r="219" spans="2:7" x14ac:dyDescent="0.25">
      <c r="B219" s="146">
        <f t="shared" si="24"/>
        <v>40022</v>
      </c>
      <c r="C219" s="40">
        <f t="shared" si="25"/>
        <v>209</v>
      </c>
      <c r="D219" s="55">
        <f t="shared" si="21"/>
        <v>0.33483659074452959</v>
      </c>
      <c r="E219" s="55">
        <f t="shared" si="26"/>
        <v>12.117640416612078</v>
      </c>
      <c r="F219" s="55">
        <f t="shared" si="22"/>
        <v>12.117640416612078</v>
      </c>
      <c r="G219" s="55">
        <f t="shared" si="23"/>
        <v>12.117640416612078</v>
      </c>
    </row>
    <row r="220" spans="2:7" x14ac:dyDescent="0.25">
      <c r="B220" s="146">
        <f t="shared" si="24"/>
        <v>40023</v>
      </c>
      <c r="C220" s="40">
        <f t="shared" si="25"/>
        <v>210</v>
      </c>
      <c r="D220" s="55">
        <f t="shared" si="21"/>
        <v>0.33082766868747659</v>
      </c>
      <c r="E220" s="55">
        <f t="shared" si="26"/>
        <v>12.117477484026447</v>
      </c>
      <c r="F220" s="55">
        <f t="shared" si="22"/>
        <v>12.117477484026447</v>
      </c>
      <c r="G220" s="55">
        <f t="shared" si="23"/>
        <v>12.117477484026447</v>
      </c>
    </row>
    <row r="221" spans="2:7" x14ac:dyDescent="0.25">
      <c r="B221" s="146">
        <f t="shared" si="24"/>
        <v>40024</v>
      </c>
      <c r="C221" s="40">
        <f t="shared" si="25"/>
        <v>211</v>
      </c>
      <c r="D221" s="55">
        <f t="shared" si="21"/>
        <v>0.3267279310091214</v>
      </c>
      <c r="E221" s="55">
        <f t="shared" si="26"/>
        <v>12.117313273960164</v>
      </c>
      <c r="F221" s="55">
        <f t="shared" si="22"/>
        <v>12.117313273960164</v>
      </c>
      <c r="G221" s="55">
        <f t="shared" si="23"/>
        <v>12.117313273960164</v>
      </c>
    </row>
    <row r="222" spans="2:7" x14ac:dyDescent="0.25">
      <c r="B222" s="146">
        <f t="shared" si="24"/>
        <v>40025</v>
      </c>
      <c r="C222" s="40">
        <f t="shared" si="25"/>
        <v>212</v>
      </c>
      <c r="D222" s="55">
        <f t="shared" si="21"/>
        <v>0.32253872661924066</v>
      </c>
      <c r="E222" s="55">
        <f t="shared" si="26"/>
        <v>12.117147985160237</v>
      </c>
      <c r="F222" s="55">
        <f t="shared" si="22"/>
        <v>12.117147985160237</v>
      </c>
      <c r="G222" s="55">
        <f t="shared" si="23"/>
        <v>12.117147985160237</v>
      </c>
    </row>
    <row r="223" spans="2:7" x14ac:dyDescent="0.25">
      <c r="B223" s="146">
        <f t="shared" si="24"/>
        <v>40026</v>
      </c>
      <c r="C223" s="40">
        <f t="shared" si="25"/>
        <v>213</v>
      </c>
      <c r="D223" s="55">
        <f t="shared" si="21"/>
        <v>0.31826142037756883</v>
      </c>
      <c r="E223" s="55">
        <f t="shared" si="26"/>
        <v>12.116981815437521</v>
      </c>
      <c r="F223" s="55">
        <f t="shared" si="22"/>
        <v>12.116981815437521</v>
      </c>
      <c r="G223" s="55">
        <f t="shared" si="23"/>
        <v>12.116981815437521</v>
      </c>
    </row>
    <row r="224" spans="2:7" x14ac:dyDescent="0.25">
      <c r="B224" s="146">
        <f t="shared" si="24"/>
        <v>40027</v>
      </c>
      <c r="C224" s="40">
        <f t="shared" si="25"/>
        <v>214</v>
      </c>
      <c r="D224" s="55">
        <f t="shared" si="21"/>
        <v>0.31389739217557133</v>
      </c>
      <c r="E224" s="55">
        <f t="shared" si="26"/>
        <v>12.116814961412963</v>
      </c>
      <c r="F224" s="55">
        <f t="shared" si="22"/>
        <v>12.116814961412963</v>
      </c>
      <c r="G224" s="55">
        <f t="shared" si="23"/>
        <v>12.116814961412963</v>
      </c>
    </row>
    <row r="225" spans="2:7" x14ac:dyDescent="0.25">
      <c r="B225" s="146">
        <f t="shared" si="24"/>
        <v>40028</v>
      </c>
      <c r="C225" s="40">
        <f t="shared" si="25"/>
        <v>215</v>
      </c>
      <c r="D225" s="55">
        <f t="shared" si="21"/>
        <v>0.3094480360455476</v>
      </c>
      <c r="E225" s="55">
        <f t="shared" si="26"/>
        <v>12.116647618276328</v>
      </c>
      <c r="F225" s="55">
        <f t="shared" si="22"/>
        <v>12.116647618276328</v>
      </c>
      <c r="G225" s="55">
        <f t="shared" si="23"/>
        <v>12.116647618276328</v>
      </c>
    </row>
    <row r="226" spans="2:7" x14ac:dyDescent="0.25">
      <c r="B226" s="146">
        <f t="shared" si="24"/>
        <v>40029</v>
      </c>
      <c r="C226" s="40">
        <f t="shared" si="25"/>
        <v>216</v>
      </c>
      <c r="D226" s="55">
        <f t="shared" si="21"/>
        <v>0.30491475929830186</v>
      </c>
      <c r="E226" s="55">
        <f t="shared" si="26"/>
        <v>12.116479979557543</v>
      </c>
      <c r="F226" s="55">
        <f t="shared" si="22"/>
        <v>12.116479979557543</v>
      </c>
      <c r="G226" s="55">
        <f t="shared" si="23"/>
        <v>12.116479979557543</v>
      </c>
    </row>
    <row r="227" spans="2:7" x14ac:dyDescent="0.25">
      <c r="B227" s="146">
        <f t="shared" si="24"/>
        <v>40030</v>
      </c>
      <c r="C227" s="40">
        <f t="shared" si="25"/>
        <v>217</v>
      </c>
      <c r="D227" s="55">
        <f t="shared" si="21"/>
        <v>0.3002989816904813</v>
      </c>
      <c r="E227" s="55">
        <f t="shared" si="26"/>
        <v>12.116312236910737</v>
      </c>
      <c r="F227" s="55">
        <f t="shared" si="22"/>
        <v>12.116312236910737</v>
      </c>
      <c r="G227" s="55">
        <f t="shared" si="23"/>
        <v>12.116312236910737</v>
      </c>
    </row>
    <row r="228" spans="2:7" x14ac:dyDescent="0.25">
      <c r="B228" s="146">
        <f t="shared" si="24"/>
        <v>40031</v>
      </c>
      <c r="C228" s="40">
        <f t="shared" si="25"/>
        <v>218</v>
      </c>
      <c r="D228" s="55">
        <f t="shared" si="21"/>
        <v>0.29560213462254409</v>
      </c>
      <c r="E228" s="55">
        <f t="shared" si="26"/>
        <v>12.116144579910976</v>
      </c>
      <c r="F228" s="55">
        <f t="shared" si="22"/>
        <v>12.116144579910976</v>
      </c>
      <c r="G228" s="55">
        <f t="shared" si="23"/>
        <v>12.116144579910976</v>
      </c>
    </row>
    <row r="229" spans="2:7" x14ac:dyDescent="0.25">
      <c r="B229" s="146">
        <f t="shared" si="24"/>
        <v>40032</v>
      </c>
      <c r="C229" s="40">
        <f t="shared" si="25"/>
        <v>219</v>
      </c>
      <c r="D229" s="55">
        <f t="shared" si="21"/>
        <v>0.29082566036818791</v>
      </c>
      <c r="E229" s="55">
        <f t="shared" si="26"/>
        <v>12.11597719586358</v>
      </c>
      <c r="F229" s="55">
        <f t="shared" si="22"/>
        <v>12.11597719586358</v>
      </c>
      <c r="G229" s="55">
        <f t="shared" si="23"/>
        <v>12.11597719586358</v>
      </c>
    </row>
    <row r="230" spans="2:7" x14ac:dyDescent="0.25">
      <c r="B230" s="146">
        <f t="shared" si="24"/>
        <v>40033</v>
      </c>
      <c r="C230" s="40">
        <f t="shared" si="25"/>
        <v>220</v>
      </c>
      <c r="D230" s="55">
        <f t="shared" si="21"/>
        <v>0.28597101133594005</v>
      </c>
      <c r="E230" s="55">
        <f t="shared" si="26"/>
        <v>12.11581026962598</v>
      </c>
      <c r="F230" s="55">
        <f t="shared" si="22"/>
        <v>12.11581026962598</v>
      </c>
      <c r="G230" s="55">
        <f t="shared" si="23"/>
        <v>12.11581026962598</v>
      </c>
    </row>
    <row r="231" spans="2:7" x14ac:dyDescent="0.25">
      <c r="B231" s="146">
        <f t="shared" si="24"/>
        <v>40034</v>
      </c>
      <c r="C231" s="40">
        <f t="shared" si="25"/>
        <v>221</v>
      </c>
      <c r="D231" s="55">
        <f t="shared" si="21"/>
        <v>0.2810396493634848</v>
      </c>
      <c r="E231" s="55">
        <f t="shared" si="26"/>
        <v>12.115643983441874</v>
      </c>
      <c r="F231" s="55">
        <f t="shared" si="22"/>
        <v>12.115643983441874</v>
      </c>
      <c r="G231" s="55">
        <f t="shared" si="23"/>
        <v>12.115643983441874</v>
      </c>
    </row>
    <row r="232" spans="2:7" x14ac:dyDescent="0.25">
      <c r="B232" s="146">
        <f t="shared" si="24"/>
        <v>40035</v>
      </c>
      <c r="C232" s="40">
        <f t="shared" si="25"/>
        <v>222</v>
      </c>
      <c r="D232" s="55">
        <f t="shared" si="21"/>
        <v>0.27603304504518411</v>
      </c>
      <c r="E232" s="55">
        <f t="shared" si="26"/>
        <v>12.115478516787515</v>
      </c>
      <c r="F232" s="55">
        <f t="shared" si="22"/>
        <v>12.115478516787515</v>
      </c>
      <c r="G232" s="55">
        <f t="shared" si="23"/>
        <v>12.115478516787515</v>
      </c>
    </row>
    <row r="233" spans="2:7" x14ac:dyDescent="0.25">
      <c r="B233" s="146">
        <f t="shared" si="24"/>
        <v>40036</v>
      </c>
      <c r="C233" s="40">
        <f t="shared" si="25"/>
        <v>223</v>
      </c>
      <c r="D233" s="55">
        <f t="shared" si="21"/>
        <v>0.27095267709313131</v>
      </c>
      <c r="E233" s="55">
        <f t="shared" si="26"/>
        <v>12.115314046229836</v>
      </c>
      <c r="F233" s="55">
        <f t="shared" si="22"/>
        <v>12.115314046229836</v>
      </c>
      <c r="G233" s="55">
        <f t="shared" si="23"/>
        <v>12.115314046229836</v>
      </c>
    </row>
    <row r="234" spans="2:7" x14ac:dyDescent="0.25">
      <c r="B234" s="146">
        <f t="shared" si="24"/>
        <v>40037</v>
      </c>
      <c r="C234" s="40">
        <f t="shared" si="25"/>
        <v>224</v>
      </c>
      <c r="D234" s="55">
        <f t="shared" si="21"/>
        <v>0.26580003173196848</v>
      </c>
      <c r="E234" s="55">
        <f t="shared" si="26"/>
        <v>12.115150745296125</v>
      </c>
      <c r="F234" s="55">
        <f t="shared" si="22"/>
        <v>12.115150745296125</v>
      </c>
      <c r="G234" s="55">
        <f t="shared" si="23"/>
        <v>12.115150745296125</v>
      </c>
    </row>
    <row r="235" spans="2:7" x14ac:dyDescent="0.25">
      <c r="B235" s="146">
        <f t="shared" si="24"/>
        <v>40038</v>
      </c>
      <c r="C235" s="40">
        <f t="shared" si="25"/>
        <v>225</v>
      </c>
      <c r="D235" s="55">
        <f t="shared" si="21"/>
        <v>0.26057660212759171</v>
      </c>
      <c r="E235" s="55">
        <f t="shared" si="26"/>
        <v>12.114988784354908</v>
      </c>
      <c r="F235" s="55">
        <f t="shared" si="22"/>
        <v>12.114988784354908</v>
      </c>
      <c r="G235" s="55">
        <f t="shared" si="23"/>
        <v>12.114988784354908</v>
      </c>
    </row>
    <row r="236" spans="2:7" x14ac:dyDescent="0.25">
      <c r="B236" s="146">
        <f t="shared" si="24"/>
        <v>40039</v>
      </c>
      <c r="C236" s="40">
        <f t="shared" si="25"/>
        <v>226</v>
      </c>
      <c r="D236" s="55">
        <f t="shared" si="21"/>
        <v>0.25528388784977002</v>
      </c>
      <c r="E236" s="55">
        <f t="shared" si="26"/>
        <v>12.114828330507686</v>
      </c>
      <c r="F236" s="55">
        <f t="shared" si="22"/>
        <v>12.114828330507686</v>
      </c>
      <c r="G236" s="55">
        <f t="shared" si="23"/>
        <v>12.114828330507686</v>
      </c>
    </row>
    <row r="237" spans="2:7" x14ac:dyDescent="0.25">
      <c r="B237" s="146">
        <f t="shared" si="24"/>
        <v>40040</v>
      </c>
      <c r="C237" s="40">
        <f t="shared" si="25"/>
        <v>227</v>
      </c>
      <c r="D237" s="55">
        <f t="shared" si="21"/>
        <v>0.24992339436860928</v>
      </c>
      <c r="E237" s="55">
        <f t="shared" si="26"/>
        <v>12.114669547491097</v>
      </c>
      <c r="F237" s="55">
        <f t="shared" si="22"/>
        <v>12.114669547491097</v>
      </c>
      <c r="G237" s="55">
        <f t="shared" si="23"/>
        <v>12.114669547491097</v>
      </c>
    </row>
    <row r="238" spans="2:7" x14ac:dyDescent="0.25">
      <c r="B238" s="146">
        <f t="shared" si="24"/>
        <v>40041</v>
      </c>
      <c r="C238" s="40">
        <f t="shared" si="25"/>
        <v>228</v>
      </c>
      <c r="D238" s="55">
        <f t="shared" si="21"/>
        <v>0.24449663258470497</v>
      </c>
      <c r="E238" s="55">
        <f t="shared" si="26"/>
        <v>12.114512595589126</v>
      </c>
      <c r="F238" s="55">
        <f t="shared" si="22"/>
        <v>12.114512595589126</v>
      </c>
      <c r="G238" s="55">
        <f t="shared" si="23"/>
        <v>12.114512595589126</v>
      </c>
    </row>
    <row r="239" spans="2:7" x14ac:dyDescent="0.25">
      <c r="B239" s="146">
        <f t="shared" si="24"/>
        <v>40042</v>
      </c>
      <c r="C239" s="40">
        <f t="shared" si="25"/>
        <v>229</v>
      </c>
      <c r="D239" s="55">
        <f t="shared" si="21"/>
        <v>0.23900511839274277</v>
      </c>
      <c r="E239" s="55">
        <f t="shared" si="26"/>
        <v>12.114357631554888</v>
      </c>
      <c r="F239" s="55">
        <f t="shared" si="22"/>
        <v>12.114357631554888</v>
      </c>
      <c r="G239" s="55">
        <f t="shared" si="23"/>
        <v>12.114357631554888</v>
      </c>
    </row>
    <row r="240" spans="2:7" x14ac:dyDescent="0.25">
      <c r="B240" s="146">
        <f t="shared" si="24"/>
        <v>40043</v>
      </c>
      <c r="C240" s="40">
        <f t="shared" si="25"/>
        <v>230</v>
      </c>
      <c r="D240" s="55">
        <f t="shared" si="21"/>
        <v>0.23345037227823162</v>
      </c>
      <c r="E240" s="55">
        <f t="shared" si="26"/>
        <v>12.114204808541558</v>
      </c>
      <c r="F240" s="55">
        <f t="shared" si="22"/>
        <v>12.114204808541558</v>
      </c>
      <c r="G240" s="55">
        <f t="shared" si="23"/>
        <v>12.114204808541558</v>
      </c>
    </row>
    <row r="241" spans="2:7" x14ac:dyDescent="0.25">
      <c r="B241" s="146">
        <f t="shared" si="24"/>
        <v>40044</v>
      </c>
      <c r="C241" s="40">
        <f t="shared" si="25"/>
        <v>231</v>
      </c>
      <c r="D241" s="55">
        <f t="shared" si="21"/>
        <v>0.22783391894698138</v>
      </c>
      <c r="E241" s="55">
        <f t="shared" si="26"/>
        <v>12.11405427604195</v>
      </c>
      <c r="F241" s="55">
        <f t="shared" si="22"/>
        <v>12.11405427604195</v>
      </c>
      <c r="G241" s="55">
        <f t="shared" si="23"/>
        <v>12.11405427604195</v>
      </c>
    </row>
    <row r="242" spans="2:7" x14ac:dyDescent="0.25">
      <c r="B242" s="146">
        <f t="shared" si="24"/>
        <v>40045</v>
      </c>
      <c r="C242" s="40">
        <f t="shared" si="25"/>
        <v>232</v>
      </c>
      <c r="D242" s="55">
        <f t="shared" si="21"/>
        <v>0.22215728698686779</v>
      </c>
      <c r="E242" s="55">
        <f t="shared" si="26"/>
        <v>12.113906179836279</v>
      </c>
      <c r="F242" s="55">
        <f t="shared" si="22"/>
        <v>12.113906179836279</v>
      </c>
      <c r="G242" s="55">
        <f t="shared" si="23"/>
        <v>12.113906179836279</v>
      </c>
    </row>
    <row r="243" spans="2:7" x14ac:dyDescent="0.25">
      <c r="B243" s="146">
        <f t="shared" si="24"/>
        <v>40046</v>
      </c>
      <c r="C243" s="40">
        <f t="shared" si="25"/>
        <v>233</v>
      </c>
      <c r="D243" s="55">
        <f t="shared" si="21"/>
        <v>0.21642200856137356</v>
      </c>
      <c r="E243" s="55">
        <f t="shared" si="26"/>
        <v>12.113760661947643</v>
      </c>
      <c r="F243" s="55">
        <f t="shared" si="22"/>
        <v>12.113760661947643</v>
      </c>
      <c r="G243" s="55">
        <f t="shared" si="23"/>
        <v>12.113760661947643</v>
      </c>
    </row>
    <row r="244" spans="2:7" x14ac:dyDescent="0.25">
      <c r="B244" s="146">
        <f t="shared" si="24"/>
        <v>40047</v>
      </c>
      <c r="C244" s="40">
        <f t="shared" si="25"/>
        <v>234</v>
      </c>
      <c r="D244" s="55">
        <f t="shared" si="21"/>
        <v>0.21062961913432926</v>
      </c>
      <c r="E244" s="55">
        <f t="shared" si="26"/>
        <v>12.113617860604672</v>
      </c>
      <c r="F244" s="55">
        <f t="shared" si="22"/>
        <v>12.113617860604672</v>
      </c>
      <c r="G244" s="55">
        <f t="shared" si="23"/>
        <v>12.113617860604672</v>
      </c>
    </row>
    <row r="245" spans="2:7" x14ac:dyDescent="0.25">
      <c r="B245" s="146">
        <f t="shared" si="24"/>
        <v>40048</v>
      </c>
      <c r="C245" s="40">
        <f t="shared" si="25"/>
        <v>235</v>
      </c>
      <c r="D245" s="55">
        <f t="shared" si="21"/>
        <v>0.20478165722523642</v>
      </c>
      <c r="E245" s="55">
        <f t="shared" si="26"/>
        <v>12.113477910210918</v>
      </c>
      <c r="F245" s="55">
        <f t="shared" si="22"/>
        <v>12.113477910210918</v>
      </c>
      <c r="G245" s="55">
        <f t="shared" si="23"/>
        <v>12.113477910210918</v>
      </c>
    </row>
    <row r="246" spans="2:7" x14ac:dyDescent="0.25">
      <c r="B246" s="146">
        <f t="shared" si="24"/>
        <v>40049</v>
      </c>
      <c r="C246" s="40">
        <f t="shared" si="25"/>
        <v>236</v>
      </c>
      <c r="D246" s="55">
        <f t="shared" si="21"/>
        <v>0.19887966419449887</v>
      </c>
      <c r="E246" s="55">
        <f t="shared" si="26"/>
        <v>12.113340941320462</v>
      </c>
      <c r="F246" s="55">
        <f t="shared" si="22"/>
        <v>12.113340941320462</v>
      </c>
      <c r="G246" s="55">
        <f t="shared" si="23"/>
        <v>12.113340941320462</v>
      </c>
    </row>
    <row r="247" spans="2:7" x14ac:dyDescent="0.25">
      <c r="B247" s="146">
        <f t="shared" si="24"/>
        <v>40050</v>
      </c>
      <c r="C247" s="40">
        <f t="shared" si="25"/>
        <v>237</v>
      </c>
      <c r="D247" s="55">
        <f t="shared" si="21"/>
        <v>0.19292518405785708</v>
      </c>
      <c r="E247" s="55">
        <f t="shared" si="26"/>
        <v>12.11320708061923</v>
      </c>
      <c r="F247" s="55">
        <f t="shared" si="22"/>
        <v>12.11320708061923</v>
      </c>
      <c r="G247" s="55">
        <f t="shared" si="23"/>
        <v>12.11320708061923</v>
      </c>
    </row>
    <row r="248" spans="2:7" x14ac:dyDescent="0.25">
      <c r="B248" s="146">
        <f t="shared" si="24"/>
        <v>40051</v>
      </c>
      <c r="C248" s="40">
        <f t="shared" si="25"/>
        <v>238</v>
      </c>
      <c r="D248" s="55">
        <f t="shared" si="21"/>
        <v>0.18691976332927199</v>
      </c>
      <c r="E248" s="55">
        <f t="shared" si="26"/>
        <v>12.113076450911572</v>
      </c>
      <c r="F248" s="55">
        <f t="shared" si="22"/>
        <v>12.113076450911572</v>
      </c>
      <c r="G248" s="55">
        <f t="shared" si="23"/>
        <v>12.113076450911572</v>
      </c>
    </row>
    <row r="249" spans="2:7" x14ac:dyDescent="0.25">
      <c r="B249" s="146">
        <f t="shared" si="24"/>
        <v>40052</v>
      </c>
      <c r="C249" s="40">
        <f t="shared" si="25"/>
        <v>239</v>
      </c>
      <c r="D249" s="55">
        <f t="shared" si="21"/>
        <v>0.18086495089148111</v>
      </c>
      <c r="E249" s="55">
        <f t="shared" si="26"/>
        <v>12.11294917111158</v>
      </c>
      <c r="F249" s="55">
        <f t="shared" si="22"/>
        <v>12.11294917111158</v>
      </c>
      <c r="G249" s="55">
        <f t="shared" si="23"/>
        <v>12.11294917111158</v>
      </c>
    </row>
    <row r="250" spans="2:7" x14ac:dyDescent="0.25">
      <c r="B250" s="146">
        <f t="shared" si="24"/>
        <v>40053</v>
      </c>
      <c r="C250" s="40">
        <f t="shared" si="25"/>
        <v>240</v>
      </c>
      <c r="D250" s="55">
        <f t="shared" si="21"/>
        <v>0.17476229789341144</v>
      </c>
      <c r="E250" s="55">
        <f t="shared" si="26"/>
        <v>12.112825356238716</v>
      </c>
      <c r="F250" s="55">
        <f t="shared" si="22"/>
        <v>12.112825356238716</v>
      </c>
      <c r="G250" s="55">
        <f t="shared" si="23"/>
        <v>12.112825356238716</v>
      </c>
    </row>
    <row r="251" spans="2:7" x14ac:dyDescent="0.25">
      <c r="B251" s="146">
        <f t="shared" si="24"/>
        <v>40054</v>
      </c>
      <c r="C251" s="40">
        <f t="shared" si="25"/>
        <v>241</v>
      </c>
      <c r="D251" s="55">
        <f t="shared" si="21"/>
        <v>0.16861335767361324</v>
      </c>
      <c r="E251" s="55">
        <f t="shared" si="26"/>
        <v>12.112705117417248</v>
      </c>
      <c r="F251" s="55">
        <f t="shared" si="22"/>
        <v>12.112705117417248</v>
      </c>
      <c r="G251" s="55">
        <f t="shared" si="23"/>
        <v>12.112705117417248</v>
      </c>
    </row>
    <row r="252" spans="2:7" x14ac:dyDescent="0.25">
      <c r="B252" s="146">
        <f t="shared" si="24"/>
        <v>40055</v>
      </c>
      <c r="C252" s="40">
        <f t="shared" si="25"/>
        <v>242</v>
      </c>
      <c r="D252" s="55">
        <f t="shared" si="21"/>
        <v>0.16241968570885257</v>
      </c>
      <c r="E252" s="55">
        <f t="shared" si="26"/>
        <v>12.112588561879054</v>
      </c>
      <c r="F252" s="55">
        <f t="shared" si="22"/>
        <v>12.112588561879054</v>
      </c>
      <c r="G252" s="55">
        <f t="shared" si="23"/>
        <v>12.112588561879054</v>
      </c>
    </row>
    <row r="253" spans="2:7" x14ac:dyDescent="0.25">
      <c r="B253" s="146">
        <f t="shared" si="24"/>
        <v>40056</v>
      </c>
      <c r="C253" s="40">
        <f t="shared" si="25"/>
        <v>243</v>
      </c>
      <c r="D253" s="55">
        <f t="shared" si="21"/>
        <v>0.15618283958698112</v>
      </c>
      <c r="E253" s="55">
        <f t="shared" si="26"/>
        <v>12.112475792969374</v>
      </c>
      <c r="F253" s="55">
        <f t="shared" si="22"/>
        <v>12.112475792969374</v>
      </c>
      <c r="G253" s="55">
        <f t="shared" si="23"/>
        <v>12.112475792969374</v>
      </c>
    </row>
    <row r="254" spans="2:7" x14ac:dyDescent="0.25">
      <c r="B254" s="146">
        <f t="shared" si="24"/>
        <v>40057</v>
      </c>
      <c r="C254" s="40">
        <f t="shared" si="25"/>
        <v>244</v>
      </c>
      <c r="D254" s="55">
        <f t="shared" si="21"/>
        <v>0.14990437900318379</v>
      </c>
      <c r="E254" s="55">
        <f t="shared" si="26"/>
        <v>12.112366910155027</v>
      </c>
      <c r="F254" s="55">
        <f t="shared" si="22"/>
        <v>12.112366910155027</v>
      </c>
      <c r="G254" s="55">
        <f t="shared" si="23"/>
        <v>12.112366910155027</v>
      </c>
    </row>
    <row r="255" spans="2:7" x14ac:dyDescent="0.25">
      <c r="B255" s="146">
        <f t="shared" si="24"/>
        <v>40058</v>
      </c>
      <c r="C255" s="40">
        <f t="shared" si="25"/>
        <v>245</v>
      </c>
      <c r="D255" s="55">
        <f t="shared" si="21"/>
        <v>0.14358586577869115</v>
      </c>
      <c r="E255" s="55">
        <f t="shared" si="26"/>
        <v>12.11226200903474</v>
      </c>
      <c r="F255" s="55">
        <f t="shared" si="22"/>
        <v>12.11226200903474</v>
      </c>
      <c r="G255" s="55">
        <f t="shared" si="23"/>
        <v>12.11226200903474</v>
      </c>
    </row>
    <row r="256" spans="2:7" x14ac:dyDescent="0.25">
      <c r="B256" s="146">
        <f t="shared" si="24"/>
        <v>40059</v>
      </c>
      <c r="C256" s="40">
        <f t="shared" si="25"/>
        <v>246</v>
      </c>
      <c r="D256" s="55">
        <f t="shared" si="21"/>
        <v>0.1372288639010279</v>
      </c>
      <c r="E256" s="55">
        <f t="shared" si="26"/>
        <v>12.112161181351127</v>
      </c>
      <c r="F256" s="55">
        <f t="shared" si="22"/>
        <v>12.112161181351127</v>
      </c>
      <c r="G256" s="55">
        <f t="shared" si="23"/>
        <v>12.112161181351127</v>
      </c>
    </row>
    <row r="257" spans="2:7" x14ac:dyDescent="0.25">
      <c r="B257" s="146">
        <f t="shared" si="24"/>
        <v>40060</v>
      </c>
      <c r="C257" s="40">
        <f t="shared" si="25"/>
        <v>247</v>
      </c>
      <c r="D257" s="55">
        <f t="shared" si="21"/>
        <v>0.13083493958486095</v>
      </c>
      <c r="E257" s="55">
        <f t="shared" si="26"/>
        <v>12.112064515003963</v>
      </c>
      <c r="F257" s="55">
        <f t="shared" si="22"/>
        <v>12.112064515003963</v>
      </c>
      <c r="G257" s="55">
        <f t="shared" si="23"/>
        <v>12.112064515003963</v>
      </c>
    </row>
    <row r="258" spans="2:7" x14ac:dyDescent="0.25">
      <c r="B258" s="146">
        <f t="shared" si="24"/>
        <v>40061</v>
      </c>
      <c r="C258" s="40">
        <f t="shared" si="25"/>
        <v>248</v>
      </c>
      <c r="D258" s="55">
        <f t="shared" si="21"/>
        <v>0.12440566135249861</v>
      </c>
      <c r="E258" s="55">
        <f t="shared" si="26"/>
        <v>12.11197209406439</v>
      </c>
      <c r="F258" s="55">
        <f t="shared" si="22"/>
        <v>12.11197209406439</v>
      </c>
      <c r="G258" s="55">
        <f t="shared" si="23"/>
        <v>12.11197209406439</v>
      </c>
    </row>
    <row r="259" spans="2:7" x14ac:dyDescent="0.25">
      <c r="B259" s="146">
        <f t="shared" si="24"/>
        <v>40062</v>
      </c>
      <c r="C259" s="40">
        <f t="shared" si="25"/>
        <v>249</v>
      </c>
      <c r="D259" s="55">
        <f t="shared" si="21"/>
        <v>0.11794260013308597</v>
      </c>
      <c r="E259" s="55">
        <f t="shared" si="26"/>
        <v>12.111883998789637</v>
      </c>
      <c r="F259" s="55">
        <f t="shared" si="22"/>
        <v>12.111883998789637</v>
      </c>
      <c r="G259" s="55">
        <f t="shared" si="23"/>
        <v>12.111883998789637</v>
      </c>
    </row>
    <row r="260" spans="2:7" x14ac:dyDescent="0.25">
      <c r="B260" s="146">
        <f t="shared" si="24"/>
        <v>40063</v>
      </c>
      <c r="C260" s="40">
        <f t="shared" si="25"/>
        <v>250</v>
      </c>
      <c r="D260" s="55">
        <f t="shared" si="21"/>
        <v>0.11144732937953419</v>
      </c>
      <c r="E260" s="55">
        <f t="shared" si="26"/>
        <v>12.111800305637979</v>
      </c>
      <c r="F260" s="55">
        <f t="shared" si="22"/>
        <v>12.111800305637979</v>
      </c>
      <c r="G260" s="55">
        <f t="shared" si="23"/>
        <v>12.111800305637979</v>
      </c>
    </row>
    <row r="261" spans="2:7" x14ac:dyDescent="0.25">
      <c r="B261" s="146">
        <f t="shared" si="24"/>
        <v>40064</v>
      </c>
      <c r="C261" s="40">
        <f t="shared" si="25"/>
        <v>251</v>
      </c>
      <c r="D261" s="55">
        <f t="shared" si="21"/>
        <v>0.10492142520221727</v>
      </c>
      <c r="E261" s="55">
        <f t="shared" si="26"/>
        <v>12.111721087283565</v>
      </c>
      <c r="F261" s="55">
        <f t="shared" si="22"/>
        <v>12.111721087283565</v>
      </c>
      <c r="G261" s="55">
        <f t="shared" si="23"/>
        <v>12.111721087283565</v>
      </c>
    </row>
    <row r="262" spans="2:7" x14ac:dyDescent="0.25">
      <c r="B262" s="146">
        <f t="shared" si="24"/>
        <v>40065</v>
      </c>
      <c r="C262" s="40">
        <f t="shared" si="25"/>
        <v>252</v>
      </c>
      <c r="D262" s="55">
        <f t="shared" si="21"/>
        <v>9.8366466518461981E-2</v>
      </c>
      <c r="E262" s="55">
        <f t="shared" si="26"/>
        <v>12.111646412630821</v>
      </c>
      <c r="F262" s="55">
        <f t="shared" si="22"/>
        <v>12.111646412630821</v>
      </c>
      <c r="G262" s="55">
        <f t="shared" si="23"/>
        <v>12.111646412630821</v>
      </c>
    </row>
    <row r="263" spans="2:7" x14ac:dyDescent="0.25">
      <c r="B263" s="146">
        <f t="shared" si="24"/>
        <v>40066</v>
      </c>
      <c r="C263" s="40">
        <f t="shared" si="25"/>
        <v>253</v>
      </c>
      <c r="D263" s="55">
        <f t="shared" si="21"/>
        <v>9.1784035216854076E-2</v>
      </c>
      <c r="E263" s="55">
        <f t="shared" si="26"/>
        <v>12.111576346828103</v>
      </c>
      <c r="F263" s="55">
        <f t="shared" si="22"/>
        <v>12.111576346828103</v>
      </c>
      <c r="G263" s="55">
        <f t="shared" si="23"/>
        <v>12.111576346828103</v>
      </c>
    </row>
    <row r="264" spans="2:7" x14ac:dyDescent="0.25">
      <c r="B264" s="146">
        <f t="shared" si="24"/>
        <v>40067</v>
      </c>
      <c r="C264" s="40">
        <f t="shared" si="25"/>
        <v>254</v>
      </c>
      <c r="D264" s="55">
        <f t="shared" si="21"/>
        <v>8.5175716335381596E-2</v>
      </c>
      <c r="E264" s="55">
        <f t="shared" si="26"/>
        <v>12.111510951280373</v>
      </c>
      <c r="F264" s="55">
        <f t="shared" si="22"/>
        <v>12.111510951280373</v>
      </c>
      <c r="G264" s="55">
        <f t="shared" si="23"/>
        <v>12.111510951280373</v>
      </c>
    </row>
    <row r="265" spans="2:7" x14ac:dyDescent="0.25">
      <c r="B265" s="146">
        <f t="shared" si="24"/>
        <v>40068</v>
      </c>
      <c r="C265" s="40">
        <f t="shared" si="25"/>
        <v>255</v>
      </c>
      <c r="D265" s="55">
        <f t="shared" si="21"/>
        <v>7.8543098252427196E-2</v>
      </c>
      <c r="E265" s="55">
        <f t="shared" si="26"/>
        <v>12.111450283660567</v>
      </c>
      <c r="F265" s="55">
        <f t="shared" si="22"/>
        <v>12.111450283660567</v>
      </c>
      <c r="G265" s="55">
        <f t="shared" si="23"/>
        <v>12.111450283660567</v>
      </c>
    </row>
    <row r="266" spans="2:7" x14ac:dyDescent="0.25">
      <c r="B266" s="146">
        <f t="shared" si="24"/>
        <v>40069</v>
      </c>
      <c r="C266" s="40">
        <f t="shared" si="25"/>
        <v>256</v>
      </c>
      <c r="D266" s="55">
        <f t="shared" si="21"/>
        <v>7.1887772889623558E-2</v>
      </c>
      <c r="E266" s="55">
        <f t="shared" si="26"/>
        <v>12.111394397919467</v>
      </c>
      <c r="F266" s="55">
        <f t="shared" si="22"/>
        <v>12.111394397919467</v>
      </c>
      <c r="G266" s="55">
        <f t="shared" si="23"/>
        <v>12.111394397919467</v>
      </c>
    </row>
    <row r="267" spans="2:7" x14ac:dyDescent="0.25">
      <c r="B267" s="146">
        <f t="shared" si="24"/>
        <v>40070</v>
      </c>
      <c r="C267" s="40">
        <f t="shared" si="25"/>
        <v>257</v>
      </c>
      <c r="D267" s="55">
        <f t="shared" ref="D267:D330" si="27">ASIN(0.39795*COS(0.2163108+2*ATAN(0.9671396*TAN(0.0086*(C267-186)))))</f>
        <v>6.5211335925576056E-2</v>
      </c>
      <c r="E267" s="55">
        <f t="shared" si="26"/>
        <v>12.111343344293795</v>
      </c>
      <c r="F267" s="55">
        <f t="shared" ref="F267:F330" si="28">24-(24/PI())*ACOS((SIN(0.8333*PI()/180)+SIN($D$5*PI()/180)*SIN($D267))/(COS($D$5*PI()/180)*COS($D267)))</f>
        <v>12.111343344293795</v>
      </c>
      <c r="G267" s="55">
        <f t="shared" ref="G267:G330" si="29">24-(24/PI())*ACOS((SIN(0.8333*PI()/180)+SIN($D$6*PI()/180)*SIN($D267))/(COS($D$6*PI()/180)*COS($D267)))</f>
        <v>12.111343344293795</v>
      </c>
    </row>
    <row r="268" spans="2:7" x14ac:dyDescent="0.25">
      <c r="B268" s="146">
        <f t="shared" ref="B268:B331" si="30">B267+1</f>
        <v>40071</v>
      </c>
      <c r="C268" s="40">
        <f t="shared" ref="C268:C331" si="31">C267+1</f>
        <v>258</v>
      </c>
      <c r="D268" s="55">
        <f t="shared" si="27"/>
        <v>5.851538701945648E-2</v>
      </c>
      <c r="E268" s="55">
        <f t="shared" ref="E268:E331" si="32">24-(24/PI())*ACOS((SIN(0.8333*PI()/180)+SIN($D$4*PI()/180)*SIN(D268))/(COS($D$4*PI()/180)*COS(D268)))</f>
        <v>12.11129716931236</v>
      </c>
      <c r="F268" s="55">
        <f t="shared" si="28"/>
        <v>12.11129716931236</v>
      </c>
      <c r="G268" s="55">
        <f t="shared" si="29"/>
        <v>12.11129716931236</v>
      </c>
    </row>
    <row r="269" spans="2:7" x14ac:dyDescent="0.25">
      <c r="B269" s="146">
        <f t="shared" si="30"/>
        <v>40072</v>
      </c>
      <c r="C269" s="40">
        <f t="shared" si="31"/>
        <v>259</v>
      </c>
      <c r="D269" s="55">
        <f t="shared" si="27"/>
        <v>5.1801530043465584E-2</v>
      </c>
      <c r="E269" s="55">
        <f t="shared" si="32"/>
        <v>12.111255915800003</v>
      </c>
      <c r="F269" s="55">
        <f t="shared" si="28"/>
        <v>12.111255915800003</v>
      </c>
      <c r="G269" s="55">
        <f t="shared" si="29"/>
        <v>12.111255915800003</v>
      </c>
    </row>
    <row r="270" spans="2:7" x14ac:dyDescent="0.25">
      <c r="B270" s="146">
        <f t="shared" si="30"/>
        <v>40073</v>
      </c>
      <c r="C270" s="40">
        <f t="shared" si="31"/>
        <v>260</v>
      </c>
      <c r="D270" s="55">
        <f t="shared" si="27"/>
        <v>4.5071373323155174E-2</v>
      </c>
      <c r="E270" s="55">
        <f t="shared" si="32"/>
        <v>12.11121962287922</v>
      </c>
      <c r="F270" s="55">
        <f t="shared" si="28"/>
        <v>12.11121962287922</v>
      </c>
      <c r="G270" s="55">
        <f t="shared" si="29"/>
        <v>12.11121962287922</v>
      </c>
    </row>
    <row r="271" spans="2:7" x14ac:dyDescent="0.25">
      <c r="B271" s="146">
        <f t="shared" si="30"/>
        <v>40074</v>
      </c>
      <c r="C271" s="40">
        <f t="shared" si="31"/>
        <v>261</v>
      </c>
      <c r="D271" s="55">
        <f t="shared" si="27"/>
        <v>3.8326529884595034E-2</v>
      </c>
      <c r="E271" s="55">
        <f t="shared" si="32"/>
        <v>12.111188325969232</v>
      </c>
      <c r="F271" s="55">
        <f t="shared" si="28"/>
        <v>12.111188325969232</v>
      </c>
      <c r="G271" s="55">
        <f t="shared" si="29"/>
        <v>12.111188325969232</v>
      </c>
    </row>
    <row r="272" spans="2:7" x14ac:dyDescent="0.25">
      <c r="B272" s="146">
        <f t="shared" si="30"/>
        <v>40075</v>
      </c>
      <c r="C272" s="40">
        <f t="shared" si="31"/>
        <v>262</v>
      </c>
      <c r="D272" s="55">
        <f t="shared" si="27"/>
        <v>3.1568617707364653E-2</v>
      </c>
      <c r="E272" s="55">
        <f t="shared" si="32"/>
        <v>12.111162056782383</v>
      </c>
      <c r="F272" s="55">
        <f t="shared" si="28"/>
        <v>12.111162056782383</v>
      </c>
      <c r="G272" s="55">
        <f t="shared" si="29"/>
        <v>12.111162056782383</v>
      </c>
    </row>
    <row r="273" spans="2:7" x14ac:dyDescent="0.25">
      <c r="B273" s="146">
        <f t="shared" si="30"/>
        <v>40076</v>
      </c>
      <c r="C273" s="40">
        <f t="shared" si="31"/>
        <v>263</v>
      </c>
      <c r="D273" s="55">
        <f t="shared" si="27"/>
        <v>2.4799259982336799E-2</v>
      </c>
      <c r="E273" s="55">
        <f t="shared" si="32"/>
        <v>12.111140843317756</v>
      </c>
      <c r="F273" s="55">
        <f t="shared" si="28"/>
        <v>12.111140843317756</v>
      </c>
      <c r="G273" s="55">
        <f t="shared" si="29"/>
        <v>12.111140843317756</v>
      </c>
    </row>
    <row r="274" spans="2:7" x14ac:dyDescent="0.25">
      <c r="B274" s="146">
        <f t="shared" si="30"/>
        <v>40077</v>
      </c>
      <c r="C274" s="40">
        <f t="shared" si="31"/>
        <v>264</v>
      </c>
      <c r="D274" s="55">
        <f t="shared" si="27"/>
        <v>1.8020085373216938E-2</v>
      </c>
      <c r="E274" s="55">
        <f t="shared" si="32"/>
        <v>12.111124709851817</v>
      </c>
      <c r="F274" s="55">
        <f t="shared" si="28"/>
        <v>12.111124709851817</v>
      </c>
      <c r="G274" s="55">
        <f t="shared" si="29"/>
        <v>12.111124709851817</v>
      </c>
    </row>
    <row r="275" spans="2:7" x14ac:dyDescent="0.25">
      <c r="B275" s="146">
        <f t="shared" si="30"/>
        <v>40078</v>
      </c>
      <c r="C275" s="40">
        <f t="shared" si="31"/>
        <v>265</v>
      </c>
      <c r="D275" s="55">
        <f t="shared" si="27"/>
        <v>1.1232728280784856E-2</v>
      </c>
      <c r="E275" s="55">
        <f t="shared" si="32"/>
        <v>12.111113676926056</v>
      </c>
      <c r="F275" s="55">
        <f t="shared" si="28"/>
        <v>12.111113676926056</v>
      </c>
      <c r="G275" s="55">
        <f t="shared" si="29"/>
        <v>12.111113676926056</v>
      </c>
    </row>
    <row r="276" spans="2:7" x14ac:dyDescent="0.25">
      <c r="B276" s="146">
        <f t="shared" si="30"/>
        <v>40079</v>
      </c>
      <c r="C276" s="40">
        <f t="shared" si="31"/>
        <v>266</v>
      </c>
      <c r="D276" s="55">
        <f t="shared" si="27"/>
        <v>4.4388291087809626E-3</v>
      </c>
      <c r="E276" s="55">
        <f t="shared" si="32"/>
        <v>12.111107761331489</v>
      </c>
      <c r="F276" s="55">
        <f t="shared" si="28"/>
        <v>12.111107761331489</v>
      </c>
      <c r="G276" s="55">
        <f t="shared" si="29"/>
        <v>12.111107761331489</v>
      </c>
    </row>
    <row r="277" spans="2:7" x14ac:dyDescent="0.25">
      <c r="B277" s="146">
        <f t="shared" si="30"/>
        <v>40080</v>
      </c>
      <c r="C277" s="40">
        <f t="shared" si="31"/>
        <v>267</v>
      </c>
      <c r="D277" s="55">
        <f t="shared" si="27"/>
        <v>-2.3599654696410234E-3</v>
      </c>
      <c r="E277" s="55">
        <f t="shared" si="32"/>
        <v>12.111106976089994</v>
      </c>
      <c r="F277" s="55">
        <f t="shared" si="28"/>
        <v>12.111106976089994</v>
      </c>
      <c r="G277" s="55">
        <f t="shared" si="29"/>
        <v>12.111106976089994</v>
      </c>
    </row>
    <row r="278" spans="2:7" x14ac:dyDescent="0.25">
      <c r="B278" s="146">
        <f t="shared" si="30"/>
        <v>40081</v>
      </c>
      <c r="C278" s="40">
        <f t="shared" si="31"/>
        <v>268</v>
      </c>
      <c r="D278" s="55">
        <f t="shared" si="27"/>
        <v>-9.16200224598019E-3</v>
      </c>
      <c r="E278" s="55">
        <f t="shared" si="32"/>
        <v>12.111111330432379</v>
      </c>
      <c r="F278" s="55">
        <f t="shared" si="28"/>
        <v>12.111111330432379</v>
      </c>
      <c r="G278" s="55">
        <f t="shared" si="29"/>
        <v>12.111111330432379</v>
      </c>
    </row>
    <row r="279" spans="2:7" x14ac:dyDescent="0.25">
      <c r="B279" s="146">
        <f t="shared" si="30"/>
        <v>40082</v>
      </c>
      <c r="C279" s="40">
        <f t="shared" si="31"/>
        <v>269</v>
      </c>
      <c r="D279" s="55">
        <f t="shared" si="27"/>
        <v>-1.5965621212080523E-2</v>
      </c>
      <c r="E279" s="55">
        <f t="shared" si="32"/>
        <v>12.111120829773208</v>
      </c>
      <c r="F279" s="55">
        <f t="shared" si="28"/>
        <v>12.111120829773208</v>
      </c>
      <c r="G279" s="55">
        <f t="shared" si="29"/>
        <v>12.111120829773208</v>
      </c>
    </row>
    <row r="280" spans="2:7" x14ac:dyDescent="0.25">
      <c r="B280" s="146">
        <f t="shared" si="30"/>
        <v>40083</v>
      </c>
      <c r="C280" s="40">
        <f t="shared" si="31"/>
        <v>270</v>
      </c>
      <c r="D280" s="55">
        <f t="shared" si="27"/>
        <v>-2.276915529856801E-2</v>
      </c>
      <c r="E280" s="55">
        <f t="shared" si="32"/>
        <v>12.1111354756823</v>
      </c>
      <c r="F280" s="55">
        <f t="shared" si="28"/>
        <v>12.1111354756823</v>
      </c>
      <c r="G280" s="55">
        <f t="shared" si="29"/>
        <v>12.1111354756823</v>
      </c>
    </row>
    <row r="281" spans="2:7" x14ac:dyDescent="0.25">
      <c r="B281" s="146">
        <f t="shared" si="30"/>
        <v>40084</v>
      </c>
      <c r="C281" s="40">
        <f t="shared" si="31"/>
        <v>271</v>
      </c>
      <c r="D281" s="55">
        <f t="shared" si="27"/>
        <v>-2.9570930117173759E-2</v>
      </c>
      <c r="E281" s="55">
        <f t="shared" si="32"/>
        <v>12.111155265852974</v>
      </c>
      <c r="F281" s="55">
        <f t="shared" si="28"/>
        <v>12.111155265852974</v>
      </c>
      <c r="G281" s="55">
        <f t="shared" si="29"/>
        <v>12.111155265852974</v>
      </c>
    </row>
    <row r="282" spans="2:7" x14ac:dyDescent="0.25">
      <c r="B282" s="146">
        <f t="shared" si="30"/>
        <v>40085</v>
      </c>
      <c r="C282" s="40">
        <f t="shared" si="31"/>
        <v>272</v>
      </c>
      <c r="D282" s="55">
        <f t="shared" si="27"/>
        <v>-3.6369263708101736E-2</v>
      </c>
      <c r="E282" s="55">
        <f t="shared" si="32"/>
        <v>12.111180194067002</v>
      </c>
      <c r="F282" s="55">
        <f t="shared" si="28"/>
        <v>12.111180194067002</v>
      </c>
      <c r="G282" s="55">
        <f t="shared" si="29"/>
        <v>12.111180194067002</v>
      </c>
    </row>
    <row r="283" spans="2:7" x14ac:dyDescent="0.25">
      <c r="B283" s="146">
        <f t="shared" si="30"/>
        <v>40086</v>
      </c>
      <c r="C283" s="40">
        <f t="shared" si="31"/>
        <v>273</v>
      </c>
      <c r="D283" s="55">
        <f t="shared" si="27"/>
        <v>-4.3162466293620916E-2</v>
      </c>
      <c r="E283" s="55">
        <f t="shared" si="32"/>
        <v>12.111210250156336</v>
      </c>
      <c r="F283" s="55">
        <f t="shared" si="28"/>
        <v>12.111210250156336</v>
      </c>
      <c r="G283" s="55">
        <f t="shared" si="29"/>
        <v>12.111210250156336</v>
      </c>
    </row>
    <row r="284" spans="2:7" x14ac:dyDescent="0.25">
      <c r="B284" s="146">
        <f t="shared" si="30"/>
        <v>40087</v>
      </c>
      <c r="C284" s="40">
        <f t="shared" si="31"/>
        <v>274</v>
      </c>
      <c r="D284" s="55">
        <f t="shared" si="27"/>
        <v>-4.9948840039085098E-2</v>
      </c>
      <c r="E284" s="55">
        <f t="shared" si="32"/>
        <v>12.111245419961676</v>
      </c>
      <c r="F284" s="55">
        <f t="shared" si="28"/>
        <v>12.111245419961676</v>
      </c>
      <c r="G284" s="55">
        <f t="shared" si="29"/>
        <v>12.111245419961676</v>
      </c>
    </row>
    <row r="285" spans="2:7" x14ac:dyDescent="0.25">
      <c r="B285" s="146">
        <f t="shared" si="30"/>
        <v>40088</v>
      </c>
      <c r="C285" s="40">
        <f t="shared" si="31"/>
        <v>275</v>
      </c>
      <c r="D285" s="55">
        <f t="shared" si="27"/>
        <v>-5.6726678822605625E-2</v>
      </c>
      <c r="E285" s="55">
        <f t="shared" si="32"/>
        <v>12.111285685287935</v>
      </c>
      <c r="F285" s="55">
        <f t="shared" si="28"/>
        <v>12.111285685287935</v>
      </c>
      <c r="G285" s="55">
        <f t="shared" si="29"/>
        <v>12.111285685287935</v>
      </c>
    </row>
    <row r="286" spans="2:7" x14ac:dyDescent="0.25">
      <c r="B286" s="146">
        <f t="shared" si="30"/>
        <v>40089</v>
      </c>
      <c r="C286" s="40">
        <f t="shared" si="31"/>
        <v>276</v>
      </c>
      <c r="D286" s="55">
        <f t="shared" si="27"/>
        <v>-6.3494268014627736E-2</v>
      </c>
      <c r="E286" s="55">
        <f t="shared" si="32"/>
        <v>12.111331023856723</v>
      </c>
      <c r="F286" s="55">
        <f t="shared" si="28"/>
        <v>12.111331023856723</v>
      </c>
      <c r="G286" s="55">
        <f t="shared" si="29"/>
        <v>12.111331023856723</v>
      </c>
    </row>
    <row r="287" spans="2:7" x14ac:dyDescent="0.25">
      <c r="B287" s="146">
        <f t="shared" si="30"/>
        <v>40090</v>
      </c>
      <c r="C287" s="40">
        <f t="shared" si="31"/>
        <v>277</v>
      </c>
      <c r="D287" s="55">
        <f t="shared" si="27"/>
        <v>-7.0249884268685808E-2</v>
      </c>
      <c r="E287" s="55">
        <f t="shared" si="32"/>
        <v>12.111381409255957</v>
      </c>
      <c r="F287" s="55">
        <f t="shared" si="28"/>
        <v>12.111381409255957</v>
      </c>
      <c r="G287" s="55">
        <f t="shared" si="29"/>
        <v>12.111381409255957</v>
      </c>
    </row>
    <row r="288" spans="2:7" x14ac:dyDescent="0.25">
      <c r="B288" s="146">
        <f t="shared" si="30"/>
        <v>40091</v>
      </c>
      <c r="C288" s="40">
        <f t="shared" si="31"/>
        <v>278</v>
      </c>
      <c r="D288" s="55">
        <f t="shared" si="27"/>
        <v>-7.6991795324642467E-2</v>
      </c>
      <c r="E288" s="55">
        <f t="shared" si="32"/>
        <v>12.111436810886756</v>
      </c>
      <c r="F288" s="55">
        <f t="shared" si="28"/>
        <v>12.111436810886756</v>
      </c>
      <c r="G288" s="55">
        <f t="shared" si="29"/>
        <v>12.111436810886756</v>
      </c>
    </row>
    <row r="289" spans="2:7" x14ac:dyDescent="0.25">
      <c r="B289" s="146">
        <f t="shared" si="30"/>
        <v>40092</v>
      </c>
      <c r="C289" s="40">
        <f t="shared" si="31"/>
        <v>279</v>
      </c>
      <c r="D289" s="55">
        <f t="shared" si="27"/>
        <v>-8.3718259825737829E-2</v>
      </c>
      <c r="E289" s="55">
        <f t="shared" si="32"/>
        <v>12.111497193907782</v>
      </c>
      <c r="F289" s="55">
        <f t="shared" si="28"/>
        <v>12.111497193907782</v>
      </c>
      <c r="G289" s="55">
        <f t="shared" si="29"/>
        <v>12.111497193907782</v>
      </c>
    </row>
    <row r="290" spans="2:7" x14ac:dyDescent="0.25">
      <c r="B290" s="146">
        <f t="shared" si="30"/>
        <v>40093</v>
      </c>
      <c r="C290" s="40">
        <f t="shared" si="31"/>
        <v>280</v>
      </c>
      <c r="D290" s="55">
        <f t="shared" si="27"/>
        <v>-9.0427527150810635E-2</v>
      </c>
      <c r="E290" s="55">
        <f t="shared" si="32"/>
        <v>12.111562519177209</v>
      </c>
      <c r="F290" s="55">
        <f t="shared" si="28"/>
        <v>12.111562519177209</v>
      </c>
      <c r="G290" s="55">
        <f t="shared" si="29"/>
        <v>12.111562519177209</v>
      </c>
    </row>
    <row r="291" spans="2:7" x14ac:dyDescent="0.25">
      <c r="B291" s="146">
        <f t="shared" si="30"/>
        <v>40094</v>
      </c>
      <c r="C291" s="40">
        <f t="shared" si="31"/>
        <v>281</v>
      </c>
      <c r="D291" s="55">
        <f t="shared" si="27"/>
        <v>-9.7117837263074755E-2</v>
      </c>
      <c r="E291" s="55">
        <f t="shared" si="32"/>
        <v>12.111632743192557</v>
      </c>
      <c r="F291" s="55">
        <f t="shared" si="28"/>
        <v>12.111632743192557</v>
      </c>
      <c r="G291" s="55">
        <f t="shared" si="29"/>
        <v>12.111632743192557</v>
      </c>
    </row>
    <row r="292" spans="2:7" x14ac:dyDescent="0.25">
      <c r="B292" s="146">
        <f t="shared" si="30"/>
        <v>40095</v>
      </c>
      <c r="C292" s="40">
        <f t="shared" si="31"/>
        <v>282</v>
      </c>
      <c r="D292" s="55">
        <f t="shared" si="27"/>
        <v>-0.10378742057686806</v>
      </c>
      <c r="E292" s="55">
        <f t="shared" si="32"/>
        <v>12.111707818028618</v>
      </c>
      <c r="F292" s="55">
        <f t="shared" si="28"/>
        <v>12.111707818028618</v>
      </c>
      <c r="G292" s="55">
        <f t="shared" si="29"/>
        <v>12.111707818028618</v>
      </c>
    </row>
    <row r="293" spans="2:7" x14ac:dyDescent="0.25">
      <c r="B293" s="146">
        <f t="shared" si="30"/>
        <v>40096</v>
      </c>
      <c r="C293" s="40">
        <f t="shared" si="31"/>
        <v>283</v>
      </c>
      <c r="D293" s="55">
        <f t="shared" si="27"/>
        <v>-0.11043449784381584</v>
      </c>
      <c r="E293" s="55">
        <f t="shared" si="32"/>
        <v>12.111787691273763</v>
      </c>
      <c r="F293" s="55">
        <f t="shared" si="28"/>
        <v>12.111787691273763</v>
      </c>
      <c r="G293" s="55">
        <f t="shared" si="29"/>
        <v>12.111787691273763</v>
      </c>
    </row>
    <row r="294" spans="2:7" x14ac:dyDescent="0.25">
      <c r="B294" s="146">
        <f t="shared" si="30"/>
        <v>40097</v>
      </c>
      <c r="C294" s="40">
        <f t="shared" si="31"/>
        <v>284</v>
      </c>
      <c r="D294" s="55">
        <f t="shared" si="27"/>
        <v>-0.11705728005988271</v>
      </c>
      <c r="E294" s="55">
        <f t="shared" si="32"/>
        <v>12.111872305964882</v>
      </c>
      <c r="F294" s="55">
        <f t="shared" si="28"/>
        <v>12.111872305964882</v>
      </c>
      <c r="G294" s="55">
        <f t="shared" si="29"/>
        <v>12.111872305964882</v>
      </c>
    </row>
    <row r="295" spans="2:7" x14ac:dyDescent="0.25">
      <c r="B295" s="146">
        <f t="shared" si="30"/>
        <v>40098</v>
      </c>
      <c r="C295" s="40">
        <f t="shared" si="31"/>
        <v>285</v>
      </c>
      <c r="D295" s="55">
        <f t="shared" si="27"/>
        <v>-0.12365396839481139</v>
      </c>
      <c r="E295" s="55">
        <f t="shared" si="32"/>
        <v>12.111961600521337</v>
      </c>
      <c r="F295" s="55">
        <f t="shared" si="28"/>
        <v>12.111961600521337</v>
      </c>
      <c r="G295" s="55">
        <f t="shared" si="29"/>
        <v>12.111961600521337</v>
      </c>
    </row>
    <row r="296" spans="2:7" x14ac:dyDescent="0.25">
      <c r="B296" s="146">
        <f t="shared" si="30"/>
        <v>40099</v>
      </c>
      <c r="C296" s="40">
        <f t="shared" si="31"/>
        <v>286</v>
      </c>
      <c r="D296" s="55">
        <f t="shared" si="27"/>
        <v>-0.13022275414547718</v>
      </c>
      <c r="E296" s="55">
        <f t="shared" si="32"/>
        <v>12.112055508678253</v>
      </c>
      <c r="F296" s="55">
        <f t="shared" si="28"/>
        <v>12.112055508678253</v>
      </c>
      <c r="G296" s="55">
        <f t="shared" si="29"/>
        <v>12.112055508678253</v>
      </c>
    </row>
    <row r="297" spans="2:7" x14ac:dyDescent="0.25">
      <c r="B297" s="146">
        <f t="shared" si="30"/>
        <v>40100</v>
      </c>
      <c r="C297" s="40">
        <f t="shared" si="31"/>
        <v>287</v>
      </c>
      <c r="D297" s="55">
        <f t="shared" si="27"/>
        <v>-0.13676181871471219</v>
      </c>
      <c r="E297" s="55">
        <f t="shared" si="32"/>
        <v>12.112153959419516</v>
      </c>
      <c r="F297" s="55">
        <f t="shared" si="28"/>
        <v>12.112153959419516</v>
      </c>
      <c r="G297" s="55">
        <f t="shared" si="29"/>
        <v>12.112153959419516</v>
      </c>
    </row>
    <row r="298" spans="2:7" x14ac:dyDescent="0.25">
      <c r="B298" s="146">
        <f t="shared" si="30"/>
        <v>40101</v>
      </c>
      <c r="C298" s="40">
        <f t="shared" si="31"/>
        <v>288</v>
      </c>
      <c r="D298" s="55">
        <f t="shared" si="27"/>
        <v>-0.1432693336171742</v>
      </c>
      <c r="E298" s="55">
        <f t="shared" si="32"/>
        <v>12.112256876910921</v>
      </c>
      <c r="F298" s="55">
        <f t="shared" si="28"/>
        <v>12.112256876910921</v>
      </c>
      <c r="G298" s="55">
        <f t="shared" si="29"/>
        <v>12.112256876910921</v>
      </c>
    </row>
    <row r="299" spans="2:7" x14ac:dyDescent="0.25">
      <c r="B299" s="146">
        <f t="shared" si="30"/>
        <v>40102</v>
      </c>
      <c r="C299" s="40">
        <f t="shared" si="31"/>
        <v>289</v>
      </c>
      <c r="D299" s="55">
        <f t="shared" si="27"/>
        <v>-0.14974346051386658</v>
      </c>
      <c r="E299" s="55">
        <f t="shared" si="32"/>
        <v>12.1123641804339</v>
      </c>
      <c r="F299" s="55">
        <f t="shared" si="28"/>
        <v>12.1123641804339</v>
      </c>
      <c r="G299" s="55">
        <f t="shared" si="29"/>
        <v>12.1123641804339</v>
      </c>
    </row>
    <row r="300" spans="2:7" x14ac:dyDescent="0.25">
      <c r="B300" s="146">
        <f t="shared" si="30"/>
        <v>40103</v>
      </c>
      <c r="C300" s="40">
        <f t="shared" si="31"/>
        <v>290</v>
      </c>
      <c r="D300" s="55">
        <f t="shared" si="27"/>
        <v>-0.15618235127692465</v>
      </c>
      <c r="E300" s="55">
        <f t="shared" si="32"/>
        <v>12.112475784320289</v>
      </c>
      <c r="F300" s="55">
        <f t="shared" si="28"/>
        <v>12.112475784320289</v>
      </c>
      <c r="G300" s="55">
        <f t="shared" si="29"/>
        <v>12.112475784320289</v>
      </c>
    </row>
    <row r="301" spans="2:7" x14ac:dyDescent="0.25">
      <c r="B301" s="146">
        <f t="shared" si="30"/>
        <v>40104</v>
      </c>
      <c r="C301" s="40">
        <f t="shared" si="31"/>
        <v>291</v>
      </c>
      <c r="D301" s="55">
        <f t="shared" si="27"/>
        <v>-0.16258414808631289</v>
      </c>
      <c r="E301" s="55">
        <f t="shared" si="32"/>
        <v>12.112591597888677</v>
      </c>
      <c r="F301" s="55">
        <f t="shared" si="28"/>
        <v>12.112591597888677</v>
      </c>
      <c r="G301" s="55">
        <f t="shared" si="29"/>
        <v>12.112591597888677</v>
      </c>
    </row>
    <row r="302" spans="2:7" x14ac:dyDescent="0.25">
      <c r="B302" s="146">
        <f t="shared" si="30"/>
        <v>40105</v>
      </c>
      <c r="C302" s="40">
        <f t="shared" si="31"/>
        <v>292</v>
      </c>
      <c r="D302" s="55">
        <f t="shared" si="27"/>
        <v>-0.16894698356008389</v>
      </c>
      <c r="E302" s="55">
        <f t="shared" si="32"/>
        <v>12.112711525382844</v>
      </c>
      <c r="F302" s="55">
        <f t="shared" si="28"/>
        <v>12.112711525382844</v>
      </c>
      <c r="G302" s="55">
        <f t="shared" si="29"/>
        <v>12.112711525382844</v>
      </c>
    </row>
    <row r="303" spans="2:7" x14ac:dyDescent="0.25">
      <c r="B303" s="146">
        <f t="shared" si="30"/>
        <v>40106</v>
      </c>
      <c r="C303" s="40">
        <f t="shared" si="31"/>
        <v>293</v>
      </c>
      <c r="D303" s="55">
        <f t="shared" si="27"/>
        <v>-0.17526898091986423</v>
      </c>
      <c r="E303" s="55">
        <f t="shared" si="32"/>
        <v>12.112835465912859</v>
      </c>
      <c r="F303" s="55">
        <f t="shared" si="28"/>
        <v>12.112835465912859</v>
      </c>
      <c r="G303" s="55">
        <f t="shared" si="29"/>
        <v>12.112835465912859</v>
      </c>
    </row>
    <row r="304" spans="2:7" x14ac:dyDescent="0.25">
      <c r="B304" s="146">
        <f t="shared" si="30"/>
        <v>40107</v>
      </c>
      <c r="C304" s="40">
        <f t="shared" si="31"/>
        <v>294</v>
      </c>
      <c r="D304" s="55">
        <f t="shared" si="27"/>
        <v>-0.18154825419324044</v>
      </c>
      <c r="E304" s="55">
        <f t="shared" si="32"/>
        <v>12.112963313399472</v>
      </c>
      <c r="F304" s="55">
        <f t="shared" si="28"/>
        <v>12.112963313399472</v>
      </c>
      <c r="G304" s="55">
        <f t="shared" si="29"/>
        <v>12.112963313399472</v>
      </c>
    </row>
    <row r="305" spans="2:7" x14ac:dyDescent="0.25">
      <c r="B305" s="146">
        <f t="shared" si="30"/>
        <v>40108</v>
      </c>
      <c r="C305" s="40">
        <f t="shared" si="31"/>
        <v>295</v>
      </c>
      <c r="D305" s="55">
        <f t="shared" si="27"/>
        <v>-0.1877829084547176</v>
      </c>
      <c r="E305" s="55">
        <f t="shared" si="32"/>
        <v>12.113094956522392</v>
      </c>
      <c r="F305" s="55">
        <f t="shared" si="28"/>
        <v>12.113094956522392</v>
      </c>
      <c r="G305" s="55">
        <f t="shared" si="29"/>
        <v>12.113094956522392</v>
      </c>
    </row>
    <row r="306" spans="2:7" x14ac:dyDescent="0.25">
      <c r="B306" s="146">
        <f t="shared" si="30"/>
        <v>40109</v>
      </c>
      <c r="C306" s="40">
        <f t="shared" si="31"/>
        <v>296</v>
      </c>
      <c r="D306" s="55">
        <f t="shared" si="27"/>
        <v>-0.19397104010692148</v>
      </c>
      <c r="E306" s="55">
        <f t="shared" si="32"/>
        <v>12.113230278673147</v>
      </c>
      <c r="F306" s="55">
        <f t="shared" si="28"/>
        <v>12.113230278673147</v>
      </c>
      <c r="G306" s="55">
        <f t="shared" si="29"/>
        <v>12.113230278673147</v>
      </c>
    </row>
    <row r="307" spans="2:7" x14ac:dyDescent="0.25">
      <c r="B307" s="146">
        <f t="shared" si="30"/>
        <v>40110</v>
      </c>
      <c r="C307" s="40">
        <f t="shared" si="31"/>
        <v>297</v>
      </c>
      <c r="D307" s="55">
        <f t="shared" si="27"/>
        <v>-0.20011073720370579</v>
      </c>
      <c r="E307" s="55">
        <f t="shared" si="32"/>
        <v>12.113369157913201</v>
      </c>
      <c r="F307" s="55">
        <f t="shared" si="28"/>
        <v>12.113369157913201</v>
      </c>
      <c r="G307" s="55">
        <f t="shared" si="29"/>
        <v>12.113369157913201</v>
      </c>
    </row>
    <row r="308" spans="2:7" x14ac:dyDescent="0.25">
      <c r="B308" s="146">
        <f t="shared" si="30"/>
        <v>40111</v>
      </c>
      <c r="C308" s="40">
        <f t="shared" si="31"/>
        <v>298</v>
      </c>
      <c r="D308" s="55">
        <f t="shared" si="27"/>
        <v>-0.20620007981681013</v>
      </c>
      <c r="E308" s="55">
        <f t="shared" si="32"/>
        <v>12.113511466938064</v>
      </c>
      <c r="F308" s="55">
        <f t="shared" si="28"/>
        <v>12.113511466938064</v>
      </c>
      <c r="G308" s="55">
        <f t="shared" si="29"/>
        <v>12.113511466938064</v>
      </c>
    </row>
    <row r="309" spans="2:7" x14ac:dyDescent="0.25">
      <c r="B309" s="146">
        <f t="shared" si="30"/>
        <v>40112</v>
      </c>
      <c r="C309" s="40">
        <f t="shared" si="31"/>
        <v>299</v>
      </c>
      <c r="D309" s="55">
        <f t="shared" si="27"/>
        <v>-0.2122371404476939</v>
      </c>
      <c r="E309" s="55">
        <f t="shared" si="32"/>
        <v>12.113657073048138</v>
      </c>
      <c r="F309" s="55">
        <f t="shared" si="28"/>
        <v>12.113657073048138</v>
      </c>
      <c r="G309" s="55">
        <f t="shared" si="29"/>
        <v>12.113657073048138</v>
      </c>
    </row>
    <row r="310" spans="2:7" x14ac:dyDescent="0.25">
      <c r="B310" s="146">
        <f t="shared" si="30"/>
        <v>40113</v>
      </c>
      <c r="C310" s="40">
        <f t="shared" si="31"/>
        <v>300</v>
      </c>
      <c r="D310" s="55">
        <f t="shared" si="27"/>
        <v>-0.21821998448613558</v>
      </c>
      <c r="E310" s="55">
        <f t="shared" si="32"/>
        <v>12.113805838127076</v>
      </c>
      <c r="F310" s="55">
        <f t="shared" si="28"/>
        <v>12.113805838127076</v>
      </c>
      <c r="G310" s="55">
        <f t="shared" si="29"/>
        <v>12.113805838127076</v>
      </c>
    </row>
    <row r="311" spans="2:7" x14ac:dyDescent="0.25">
      <c r="B311" s="146">
        <f t="shared" si="30"/>
        <v>40114</v>
      </c>
      <c r="C311" s="40">
        <f t="shared" si="31"/>
        <v>301</v>
      </c>
      <c r="D311" s="55">
        <f t="shared" si="27"/>
        <v>-0.22414667071715533</v>
      </c>
      <c r="E311" s="55">
        <f t="shared" si="32"/>
        <v>12.113957618628472</v>
      </c>
      <c r="F311" s="55">
        <f t="shared" si="28"/>
        <v>12.113957618628472</v>
      </c>
      <c r="G311" s="55">
        <f t="shared" si="29"/>
        <v>12.113957618628472</v>
      </c>
    </row>
    <row r="312" spans="2:7" x14ac:dyDescent="0.25">
      <c r="B312" s="146">
        <f t="shared" si="30"/>
        <v>40115</v>
      </c>
      <c r="C312" s="40">
        <f t="shared" si="31"/>
        <v>302</v>
      </c>
      <c r="D312" s="55">
        <f t="shared" si="27"/>
        <v>-0.23001525187776373</v>
      </c>
      <c r="E312" s="55">
        <f t="shared" si="32"/>
        <v>12.114112265571659</v>
      </c>
      <c r="F312" s="55">
        <f t="shared" si="28"/>
        <v>12.114112265571659</v>
      </c>
      <c r="G312" s="55">
        <f t="shared" si="29"/>
        <v>12.114112265571659</v>
      </c>
    </row>
    <row r="313" spans="2:7" x14ac:dyDescent="0.25">
      <c r="B313" s="146">
        <f t="shared" si="30"/>
        <v>40116</v>
      </c>
      <c r="C313" s="40">
        <f t="shared" si="31"/>
        <v>303</v>
      </c>
      <c r="D313" s="55">
        <f t="shared" si="27"/>
        <v>-0.2358237752649886</v>
      </c>
      <c r="E313" s="55">
        <f t="shared" si="32"/>
        <v>12.11426962454752</v>
      </c>
      <c r="F313" s="55">
        <f t="shared" si="28"/>
        <v>12.11426962454752</v>
      </c>
      <c r="G313" s="55">
        <f t="shared" si="29"/>
        <v>12.11426962454752</v>
      </c>
    </row>
    <row r="314" spans="2:7" x14ac:dyDescent="0.25">
      <c r="B314" s="146">
        <f t="shared" si="30"/>
        <v>40117</v>
      </c>
      <c r="C314" s="40">
        <f t="shared" si="31"/>
        <v>304</v>
      </c>
      <c r="D314" s="55">
        <f t="shared" si="27"/>
        <v>-0.24157028339655812</v>
      </c>
      <c r="E314" s="55">
        <f t="shared" si="32"/>
        <v>12.114429535735095</v>
      </c>
      <c r="F314" s="55">
        <f t="shared" si="28"/>
        <v>12.114429535735095</v>
      </c>
      <c r="G314" s="55">
        <f t="shared" si="29"/>
        <v>12.114429535735095</v>
      </c>
    </row>
    <row r="315" spans="2:7" x14ac:dyDescent="0.25">
      <c r="B315" s="146">
        <f t="shared" si="30"/>
        <v>40118</v>
      </c>
      <c r="C315" s="40">
        <f t="shared" si="31"/>
        <v>305</v>
      </c>
      <c r="D315" s="55">
        <f t="shared" si="27"/>
        <v>-0.24725281472554392</v>
      </c>
      <c r="E315" s="55">
        <f t="shared" si="32"/>
        <v>12.114591833929916</v>
      </c>
      <c r="F315" s="55">
        <f t="shared" si="28"/>
        <v>12.114591833929916</v>
      </c>
      <c r="G315" s="55">
        <f t="shared" si="29"/>
        <v>12.114591833929916</v>
      </c>
    </row>
    <row r="316" spans="2:7" x14ac:dyDescent="0.25">
      <c r="B316" s="146">
        <f t="shared" si="30"/>
        <v>40119</v>
      </c>
      <c r="C316" s="40">
        <f t="shared" si="31"/>
        <v>306</v>
      </c>
      <c r="D316" s="55">
        <f t="shared" si="27"/>
        <v>-0.25286940441017458</v>
      </c>
      <c r="E316" s="55">
        <f t="shared" si="32"/>
        <v>12.114756348584876</v>
      </c>
      <c r="F316" s="55">
        <f t="shared" si="28"/>
        <v>12.114756348584876</v>
      </c>
      <c r="G316" s="55">
        <f t="shared" si="29"/>
        <v>12.114756348584876</v>
      </c>
    </row>
    <row r="317" spans="2:7" x14ac:dyDescent="0.25">
      <c r="B317" s="146">
        <f t="shared" si="30"/>
        <v>40120</v>
      </c>
      <c r="C317" s="40">
        <f t="shared" si="31"/>
        <v>307</v>
      </c>
      <c r="D317" s="55">
        <f t="shared" si="27"/>
        <v>-0.25841808513993075</v>
      </c>
      <c r="E317" s="55">
        <f t="shared" si="32"/>
        <v>12.114922903864574</v>
      </c>
      <c r="F317" s="55">
        <f t="shared" si="28"/>
        <v>12.114922903864574</v>
      </c>
      <c r="G317" s="55">
        <f t="shared" si="29"/>
        <v>12.114922903864574</v>
      </c>
    </row>
    <row r="318" spans="2:7" x14ac:dyDescent="0.25">
      <c r="B318" s="146">
        <f t="shared" si="30"/>
        <v>40121</v>
      </c>
      <c r="C318" s="40">
        <f t="shared" si="31"/>
        <v>308</v>
      </c>
      <c r="D318" s="55">
        <f t="shared" si="27"/>
        <v>-0.26389688801891376</v>
      </c>
      <c r="E318" s="55">
        <f t="shared" si="32"/>
        <v>12.115091318713933</v>
      </c>
      <c r="F318" s="55">
        <f t="shared" si="28"/>
        <v>12.115091318713933</v>
      </c>
      <c r="G318" s="55">
        <f t="shared" si="29"/>
        <v>12.115091318713933</v>
      </c>
    </row>
    <row r="319" spans="2:7" x14ac:dyDescent="0.25">
      <c r="B319" s="146">
        <f t="shared" si="30"/>
        <v>40122</v>
      </c>
      <c r="C319" s="40">
        <f t="shared" si="31"/>
        <v>309</v>
      </c>
      <c r="D319" s="55">
        <f t="shared" si="27"/>
        <v>-0.2693038435073542</v>
      </c>
      <c r="E319" s="55">
        <f t="shared" si="32"/>
        <v>12.115261406942025</v>
      </c>
      <c r="F319" s="55">
        <f t="shared" si="28"/>
        <v>12.115261406942025</v>
      </c>
      <c r="G319" s="55">
        <f t="shared" si="29"/>
        <v>12.115261406942025</v>
      </c>
    </row>
    <row r="320" spans="2:7" x14ac:dyDescent="0.25">
      <c r="B320" s="146">
        <f t="shared" si="30"/>
        <v>40123</v>
      </c>
      <c r="C320" s="40">
        <f t="shared" si="31"/>
        <v>310</v>
      </c>
      <c r="D320" s="55">
        <f t="shared" si="27"/>
        <v>-0.27463698242198459</v>
      </c>
      <c r="E320" s="55">
        <f t="shared" si="32"/>
        <v>12.115432977321877</v>
      </c>
      <c r="F320" s="55">
        <f t="shared" si="28"/>
        <v>12.115432977321877</v>
      </c>
      <c r="G320" s="55">
        <f t="shared" si="29"/>
        <v>12.115432977321877</v>
      </c>
    </row>
    <row r="321" spans="2:7" x14ac:dyDescent="0.25">
      <c r="B321" s="146">
        <f t="shared" si="30"/>
        <v>40124</v>
      </c>
      <c r="C321" s="40">
        <f t="shared" si="31"/>
        <v>311</v>
      </c>
      <c r="D321" s="55">
        <f t="shared" si="27"/>
        <v>-0.27989433699584532</v>
      </c>
      <c r="E321" s="55">
        <f t="shared" si="32"/>
        <v>12.11560583370713</v>
      </c>
      <c r="F321" s="55">
        <f t="shared" si="28"/>
        <v>12.11560583370713</v>
      </c>
      <c r="G321" s="55">
        <f t="shared" si="29"/>
        <v>12.11560583370713</v>
      </c>
    </row>
    <row r="322" spans="2:7" x14ac:dyDescent="0.25">
      <c r="B322" s="146">
        <f t="shared" si="30"/>
        <v>40125</v>
      </c>
      <c r="C322" s="40">
        <f t="shared" si="31"/>
        <v>312</v>
      </c>
      <c r="D322" s="55">
        <f t="shared" si="27"/>
        <v>-0.28507394199791908</v>
      </c>
      <c r="E322" s="55">
        <f t="shared" si="32"/>
        <v>12.115779775166326</v>
      </c>
      <c r="F322" s="55">
        <f t="shared" si="28"/>
        <v>12.115779775166326</v>
      </c>
      <c r="G322" s="55">
        <f t="shared" si="29"/>
        <v>12.115779775166326</v>
      </c>
    </row>
    <row r="323" spans="2:7" x14ac:dyDescent="0.25">
      <c r="B323" s="146">
        <f t="shared" si="30"/>
        <v>40126</v>
      </c>
      <c r="C323" s="40">
        <f t="shared" si="31"/>
        <v>313</v>
      </c>
      <c r="D323" s="55">
        <f t="shared" si="27"/>
        <v>-0.29017383591281248</v>
      </c>
      <c r="E323" s="55">
        <f t="shared" si="32"/>
        <v>12.115954596135561</v>
      </c>
      <c r="F323" s="55">
        <f t="shared" si="28"/>
        <v>12.115954596135561</v>
      </c>
      <c r="G323" s="55">
        <f t="shared" si="29"/>
        <v>12.115954596135561</v>
      </c>
    </row>
    <row r="324" spans="2:7" x14ac:dyDescent="0.25">
      <c r="B324" s="146">
        <f t="shared" si="30"/>
        <v>40127</v>
      </c>
      <c r="C324" s="40">
        <f t="shared" si="31"/>
        <v>314</v>
      </c>
      <c r="D324" s="55">
        <f t="shared" si="27"/>
        <v>-0.29519206218049482</v>
      </c>
      <c r="E324" s="55">
        <f t="shared" si="32"/>
        <v>12.116130086590239</v>
      </c>
      <c r="F324" s="55">
        <f t="shared" si="28"/>
        <v>12.116130086590239</v>
      </c>
      <c r="G324" s="55">
        <f t="shared" si="29"/>
        <v>12.116130086590239</v>
      </c>
    </row>
    <row r="325" spans="2:7" x14ac:dyDescent="0.25">
      <c r="B325" s="146">
        <f t="shared" si="30"/>
        <v>40128</v>
      </c>
      <c r="C325" s="40">
        <f t="shared" si="31"/>
        <v>315</v>
      </c>
      <c r="D325" s="55">
        <f t="shared" si="27"/>
        <v>-0.30012667049590064</v>
      </c>
      <c r="E325" s="55">
        <f t="shared" si="32"/>
        <v>12.11630603223656</v>
      </c>
      <c r="F325" s="55">
        <f t="shared" si="28"/>
        <v>12.11630603223656</v>
      </c>
      <c r="G325" s="55">
        <f t="shared" si="29"/>
        <v>12.11630603223656</v>
      </c>
    </row>
    <row r="326" spans="2:7" x14ac:dyDescent="0.25">
      <c r="B326" s="146">
        <f t="shared" si="30"/>
        <v>40129</v>
      </c>
      <c r="C326" s="40">
        <f t="shared" si="31"/>
        <v>316</v>
      </c>
      <c r="D326" s="55">
        <f t="shared" si="27"/>
        <v>-0.30497571816797076</v>
      </c>
      <c r="E326" s="55">
        <f t="shared" si="32"/>
        <v>12.116482214723346</v>
      </c>
      <c r="F326" s="55">
        <f t="shared" si="28"/>
        <v>12.116482214723346</v>
      </c>
      <c r="G326" s="55">
        <f t="shared" si="29"/>
        <v>12.116482214723346</v>
      </c>
    </row>
    <row r="327" spans="2:7" x14ac:dyDescent="0.25">
      <c r="B327" s="146">
        <f t="shared" si="30"/>
        <v>40130</v>
      </c>
      <c r="C327" s="40">
        <f t="shared" si="31"/>
        <v>317</v>
      </c>
      <c r="D327" s="55">
        <f t="shared" si="27"/>
        <v>-0.30973727153746222</v>
      </c>
      <c r="E327" s="55">
        <f t="shared" si="32"/>
        <v>12.116658411874688</v>
      </c>
      <c r="F327" s="55">
        <f t="shared" si="28"/>
        <v>12.116658411874688</v>
      </c>
      <c r="G327" s="55">
        <f t="shared" si="29"/>
        <v>12.116658411874688</v>
      </c>
    </row>
    <row r="328" spans="2:7" x14ac:dyDescent="0.25">
      <c r="B328" s="146">
        <f t="shared" si="30"/>
        <v>40131</v>
      </c>
      <c r="C328" s="40">
        <f t="shared" si="31"/>
        <v>318</v>
      </c>
      <c r="D328" s="55">
        <f t="shared" si="27"/>
        <v>-0.31440940745261264</v>
      </c>
      <c r="E328" s="55">
        <f t="shared" si="32"/>
        <v>12.116834397943915</v>
      </c>
      <c r="F328" s="55">
        <f t="shared" si="28"/>
        <v>12.116834397943915</v>
      </c>
      <c r="G328" s="55">
        <f t="shared" si="29"/>
        <v>12.116834397943915</v>
      </c>
    </row>
    <row r="329" spans="2:7" x14ac:dyDescent="0.25">
      <c r="B329" s="146">
        <f t="shared" si="30"/>
        <v>40132</v>
      </c>
      <c r="C329" s="40">
        <f t="shared" si="31"/>
        <v>319</v>
      </c>
      <c r="D329" s="55">
        <f t="shared" si="27"/>
        <v>-0.318990214801466</v>
      </c>
      <c r="E329" s="55">
        <f t="shared" si="32"/>
        <v>12.117009943889153</v>
      </c>
      <c r="F329" s="55">
        <f t="shared" si="28"/>
        <v>12.117009943889153</v>
      </c>
      <c r="G329" s="55">
        <f t="shared" si="29"/>
        <v>12.117009943889153</v>
      </c>
    </row>
    <row r="330" spans="2:7" x14ac:dyDescent="0.25">
      <c r="B330" s="146">
        <f t="shared" si="30"/>
        <v>40133</v>
      </c>
      <c r="C330" s="40">
        <f t="shared" si="31"/>
        <v>320</v>
      </c>
      <c r="D330" s="55">
        <f t="shared" si="27"/>
        <v>-0.32347779609939875</v>
      </c>
      <c r="E330" s="55">
        <f t="shared" si="32"/>
        <v>12.117184817670774</v>
      </c>
      <c r="F330" s="55">
        <f t="shared" si="28"/>
        <v>12.117184817670774</v>
      </c>
      <c r="G330" s="55">
        <f t="shared" si="29"/>
        <v>12.117184817670774</v>
      </c>
    </row>
    <row r="331" spans="2:7" x14ac:dyDescent="0.25">
      <c r="B331" s="146">
        <f t="shared" si="30"/>
        <v>40134</v>
      </c>
      <c r="C331" s="40">
        <f t="shared" si="31"/>
        <v>321</v>
      </c>
      <c r="D331" s="55">
        <f t="shared" ref="D331:D375" si="33">ASIN(0.39795*COS(0.2163108+2*ATAN(0.9671396*TAN(0.0086*(C331-186)))))</f>
        <v>-0.32787026913008305</v>
      </c>
      <c r="E331" s="55">
        <f t="shared" si="32"/>
        <v>12.117358784570827</v>
      </c>
      <c r="F331" s="55">
        <f t="shared" ref="F331:F375" si="34">24-(24/PI())*ACOS((SIN(0.8333*PI()/180)+SIN($D$5*PI()/180)*SIN($D331))/(COS($D$5*PI()/180)*COS($D331)))</f>
        <v>12.117358784570827</v>
      </c>
      <c r="G331" s="55">
        <f t="shared" ref="G331:G375" si="35">24-(24/PI())*ACOS((SIN(0.8333*PI()/180)+SIN($D$6*PI()/180)*SIN($D331))/(COS($D$6*PI()/180)*COS($D331)))</f>
        <v>12.117358784570827</v>
      </c>
    </row>
    <row r="332" spans="2:7" x14ac:dyDescent="0.25">
      <c r="B332" s="146">
        <f t="shared" ref="B332:B375" si="36">B331+1</f>
        <v>40135</v>
      </c>
      <c r="C332" s="40">
        <f t="shared" ref="C332:C375" si="37">C331+1</f>
        <v>322</v>
      </c>
      <c r="D332" s="55">
        <f t="shared" si="33"/>
        <v>-0.33216576863783853</v>
      </c>
      <c r="E332" s="55">
        <f t="shared" ref="E332:E375" si="38">24-(24/PI())*ACOS((SIN(0.8333*PI()/180)+SIN($D$4*PI()/180)*SIN(D332))/(COS($D$4*PI()/180)*COS(D332)))</f>
        <v>12.117531607534499</v>
      </c>
      <c r="F332" s="55">
        <f t="shared" si="34"/>
        <v>12.117531607534499</v>
      </c>
      <c r="G332" s="55">
        <f t="shared" si="35"/>
        <v>12.117531607534499</v>
      </c>
    </row>
    <row r="333" spans="2:7" x14ac:dyDescent="0.25">
      <c r="B333" s="146">
        <f t="shared" si="36"/>
        <v>40136</v>
      </c>
      <c r="C333" s="40">
        <f t="shared" si="37"/>
        <v>323</v>
      </c>
      <c r="D333" s="55">
        <f t="shared" si="33"/>
        <v>-0.33636244806900062</v>
      </c>
      <c r="E333" s="55">
        <f t="shared" si="38"/>
        <v>12.117703047533455</v>
      </c>
      <c r="F333" s="55">
        <f t="shared" si="34"/>
        <v>12.117703047533455</v>
      </c>
      <c r="G333" s="55">
        <f t="shared" si="35"/>
        <v>12.117703047533455</v>
      </c>
    </row>
    <row r="334" spans="2:7" x14ac:dyDescent="0.25">
      <c r="B334" s="146">
        <f t="shared" si="36"/>
        <v>40137</v>
      </c>
      <c r="C334" s="40">
        <f t="shared" si="37"/>
        <v>324</v>
      </c>
      <c r="D334" s="55">
        <f t="shared" si="33"/>
        <v>-0.34045848135963125</v>
      </c>
      <c r="E334" s="55">
        <f t="shared" si="38"/>
        <v>12.117872863950842</v>
      </c>
      <c r="F334" s="55">
        <f t="shared" si="34"/>
        <v>12.117872863950842</v>
      </c>
      <c r="G334" s="55">
        <f t="shared" si="35"/>
        <v>12.117872863950842</v>
      </c>
    </row>
    <row r="335" spans="2:7" x14ac:dyDescent="0.25">
      <c r="B335" s="146">
        <f t="shared" si="36"/>
        <v>40138</v>
      </c>
      <c r="C335" s="40">
        <f t="shared" si="37"/>
        <v>325</v>
      </c>
      <c r="D335" s="55">
        <f t="shared" si="33"/>
        <v>-0.34445206476656709</v>
      </c>
      <c r="E335" s="55">
        <f t="shared" si="38"/>
        <v>12.118040814987523</v>
      </c>
      <c r="F335" s="55">
        <f t="shared" si="34"/>
        <v>12.118040814987523</v>
      </c>
      <c r="G335" s="55">
        <f t="shared" si="35"/>
        <v>12.118040814987523</v>
      </c>
    </row>
    <row r="336" spans="2:7" x14ac:dyDescent="0.25">
      <c r="B336" s="146">
        <f t="shared" si="36"/>
        <v>40139</v>
      </c>
      <c r="C336" s="40">
        <f t="shared" si="37"/>
        <v>326</v>
      </c>
      <c r="D336" s="55">
        <f t="shared" si="33"/>
        <v>-0.34834141873848645</v>
      </c>
      <c r="E336" s="55">
        <f t="shared" si="38"/>
        <v>12.118206658089022</v>
      </c>
      <c r="F336" s="55">
        <f t="shared" si="34"/>
        <v>12.118206658089022</v>
      </c>
      <c r="G336" s="55">
        <f t="shared" si="35"/>
        <v>12.118206658089022</v>
      </c>
    </row>
    <row r="337" spans="2:7" x14ac:dyDescent="0.25">
      <c r="B337" s="146">
        <f t="shared" si="36"/>
        <v>40140</v>
      </c>
      <c r="C337" s="40">
        <f t="shared" si="37"/>
        <v>327</v>
      </c>
      <c r="D337" s="55">
        <f t="shared" si="33"/>
        <v>-0.35212478982334283</v>
      </c>
      <c r="E337" s="55">
        <f t="shared" si="38"/>
        <v>12.118370150392455</v>
      </c>
      <c r="F337" s="55">
        <f t="shared" si="34"/>
        <v>12.118370150392455</v>
      </c>
      <c r="G337" s="55">
        <f t="shared" si="35"/>
        <v>12.118370150392455</v>
      </c>
    </row>
    <row r="338" spans="2:7" x14ac:dyDescent="0.25">
      <c r="B338" s="146">
        <f t="shared" si="36"/>
        <v>40141</v>
      </c>
      <c r="C338" s="40">
        <f t="shared" si="37"/>
        <v>328</v>
      </c>
      <c r="D338" s="55">
        <f t="shared" si="33"/>
        <v>-0.35580045260819554</v>
      </c>
      <c r="E338" s="55">
        <f t="shared" si="38"/>
        <v>12.118531049192589</v>
      </c>
      <c r="F338" s="55">
        <f t="shared" si="34"/>
        <v>12.118531049192589</v>
      </c>
      <c r="G338" s="55">
        <f t="shared" si="35"/>
        <v>12.118531049192589</v>
      </c>
    </row>
    <row r="339" spans="2:7" x14ac:dyDescent="0.25">
      <c r="B339" s="146">
        <f t="shared" si="36"/>
        <v>40142</v>
      </c>
      <c r="C339" s="40">
        <f t="shared" si="37"/>
        <v>329</v>
      </c>
      <c r="D339" s="55">
        <f t="shared" si="33"/>
        <v>-0.3593667116871464</v>
      </c>
      <c r="E339" s="55">
        <f t="shared" si="38"/>
        <v>12.118689112426003</v>
      </c>
      <c r="F339" s="55">
        <f t="shared" si="34"/>
        <v>12.118689112426003</v>
      </c>
      <c r="G339" s="55">
        <f t="shared" si="35"/>
        <v>12.118689112426003</v>
      </c>
    </row>
    <row r="340" spans="2:7" x14ac:dyDescent="0.25">
      <c r="B340" s="146">
        <f t="shared" si="36"/>
        <v>40143</v>
      </c>
      <c r="C340" s="40">
        <f t="shared" si="37"/>
        <v>330</v>
      </c>
      <c r="D340" s="55">
        <f t="shared" si="33"/>
        <v>-0.36282190365277839</v>
      </c>
      <c r="E340" s="55">
        <f t="shared" si="38"/>
        <v>12.118844099172106</v>
      </c>
      <c r="F340" s="55">
        <f t="shared" si="34"/>
        <v>12.118844099172106</v>
      </c>
      <c r="G340" s="55">
        <f t="shared" si="35"/>
        <v>12.118844099172106</v>
      </c>
    </row>
    <row r="341" spans="2:7" x14ac:dyDescent="0.25">
      <c r="B341" s="146">
        <f t="shared" si="36"/>
        <v>40144</v>
      </c>
      <c r="C341" s="40">
        <f t="shared" si="37"/>
        <v>331</v>
      </c>
      <c r="D341" s="55">
        <f t="shared" si="33"/>
        <v>-0.36616439910618587</v>
      </c>
      <c r="E341" s="55">
        <f t="shared" si="38"/>
        <v>12.118995770169692</v>
      </c>
      <c r="F341" s="55">
        <f t="shared" si="34"/>
        <v>12.118995770169692</v>
      </c>
      <c r="G341" s="55">
        <f t="shared" si="35"/>
        <v>12.118995770169692</v>
      </c>
    </row>
    <row r="342" spans="2:7" x14ac:dyDescent="0.25">
      <c r="B342" s="146">
        <f t="shared" si="36"/>
        <v>40145</v>
      </c>
      <c r="C342" s="40">
        <f t="shared" si="37"/>
        <v>332</v>
      </c>
      <c r="D342" s="55">
        <f t="shared" si="33"/>
        <v>-0.36939260468039764</v>
      </c>
      <c r="E342" s="55">
        <f t="shared" si="38"/>
        <v>12.119143888347455</v>
      </c>
      <c r="F342" s="55">
        <f t="shared" si="34"/>
        <v>12.119143888347455</v>
      </c>
      <c r="G342" s="55">
        <f t="shared" si="35"/>
        <v>12.119143888347455</v>
      </c>
    </row>
    <row r="343" spans="2:7" x14ac:dyDescent="0.25">
      <c r="B343" s="146">
        <f t="shared" si="36"/>
        <v>40146</v>
      </c>
      <c r="C343" s="40">
        <f t="shared" si="37"/>
        <v>333</v>
      </c>
      <c r="D343" s="55">
        <f t="shared" si="33"/>
        <v>-0.3725049650717121</v>
      </c>
      <c r="E343" s="55">
        <f t="shared" si="38"/>
        <v>12.119288219366759</v>
      </c>
      <c r="F343" s="55">
        <f t="shared" si="34"/>
        <v>12.119288219366759</v>
      </c>
      <c r="G343" s="55">
        <f t="shared" si="35"/>
        <v>12.119288219366759</v>
      </c>
    </row>
    <row r="344" spans="2:7" x14ac:dyDescent="0.25">
      <c r="B344" s="146">
        <f t="shared" si="36"/>
        <v>40147</v>
      </c>
      <c r="C344" s="40">
        <f t="shared" si="37"/>
        <v>334</v>
      </c>
      <c r="D344" s="55">
        <f t="shared" si="33"/>
        <v>-0.37549996507320677</v>
      </c>
      <c r="E344" s="55">
        <f t="shared" si="38"/>
        <v>12.119428532174776</v>
      </c>
      <c r="F344" s="55">
        <f t="shared" si="34"/>
        <v>12.119428532174776</v>
      </c>
      <c r="G344" s="55">
        <f t="shared" si="35"/>
        <v>12.119428532174776</v>
      </c>
    </row>
    <row r="345" spans="2:7" x14ac:dyDescent="0.25">
      <c r="B345" s="146">
        <f t="shared" si="36"/>
        <v>40148</v>
      </c>
      <c r="C345" s="40">
        <f t="shared" si="37"/>
        <v>335</v>
      </c>
      <c r="D345" s="55">
        <f t="shared" si="33"/>
        <v>-0.37837613160444422</v>
      </c>
      <c r="E345" s="55">
        <f t="shared" si="38"/>
        <v>12.119564599566013</v>
      </c>
      <c r="F345" s="55">
        <f t="shared" si="34"/>
        <v>12.119564599566013</v>
      </c>
      <c r="G345" s="55">
        <f t="shared" si="35"/>
        <v>12.119564599566013</v>
      </c>
    </row>
    <row r="346" spans="2:7" x14ac:dyDescent="0.25">
      <c r="B346" s="146">
        <f t="shared" si="36"/>
        <v>40149</v>
      </c>
      <c r="C346" s="40">
        <f t="shared" si="37"/>
        <v>336</v>
      </c>
      <c r="D346" s="55">
        <f t="shared" si="33"/>
        <v>-0.3811320357311801</v>
      </c>
      <c r="E346" s="55">
        <f t="shared" si="38"/>
        <v>12.119696198749955</v>
      </c>
      <c r="F346" s="55">
        <f t="shared" si="34"/>
        <v>12.119696198749955</v>
      </c>
      <c r="G346" s="55">
        <f t="shared" si="35"/>
        <v>12.119696198749955</v>
      </c>
    </row>
    <row r="347" spans="2:7" x14ac:dyDescent="0.25">
      <c r="B347" s="146">
        <f t="shared" si="36"/>
        <v>40150</v>
      </c>
      <c r="C347" s="40">
        <f t="shared" si="37"/>
        <v>337</v>
      </c>
      <c r="D347" s="55">
        <f t="shared" si="33"/>
        <v>-0.38376629466869333</v>
      </c>
      <c r="E347" s="55">
        <f t="shared" si="38"/>
        <v>12.119823111922603</v>
      </c>
      <c r="F347" s="55">
        <f t="shared" si="34"/>
        <v>12.119823111922603</v>
      </c>
      <c r="G347" s="55">
        <f t="shared" si="35"/>
        <v>12.119823111922603</v>
      </c>
    </row>
    <row r="348" spans="2:7" x14ac:dyDescent="0.25">
      <c r="B348" s="146">
        <f t="shared" si="36"/>
        <v>40151</v>
      </c>
      <c r="C348" s="40">
        <f t="shared" si="37"/>
        <v>338</v>
      </c>
      <c r="D348" s="55">
        <f t="shared" si="33"/>
        <v>-0.38627757376219352</v>
      </c>
      <c r="E348" s="55">
        <f t="shared" si="38"/>
        <v>12.119945126839385</v>
      </c>
      <c r="F348" s="55">
        <f t="shared" si="34"/>
        <v>12.119945126839385</v>
      </c>
      <c r="G348" s="55">
        <f t="shared" si="35"/>
        <v>12.119945126839385</v>
      </c>
    </row>
    <row r="349" spans="2:7" x14ac:dyDescent="0.25">
      <c r="B349" s="146">
        <f t="shared" si="36"/>
        <v>40152</v>
      </c>
      <c r="C349" s="40">
        <f t="shared" si="37"/>
        <v>339</v>
      </c>
      <c r="D349" s="55">
        <f t="shared" si="33"/>
        <v>-0.38866458843764068</v>
      </c>
      <c r="E349" s="55">
        <f t="shared" si="38"/>
        <v>12.120062037386925</v>
      </c>
      <c r="F349" s="55">
        <f t="shared" si="34"/>
        <v>12.120062037386925</v>
      </c>
      <c r="G349" s="55">
        <f t="shared" si="35"/>
        <v>12.120062037386925</v>
      </c>
    </row>
    <row r="350" spans="2:7" x14ac:dyDescent="0.25">
      <c r="B350" s="146">
        <f t="shared" si="36"/>
        <v>40153</v>
      </c>
      <c r="C350" s="40">
        <f t="shared" si="37"/>
        <v>340</v>
      </c>
      <c r="D350" s="55">
        <f t="shared" si="33"/>
        <v>-0.39092610611621337</v>
      </c>
      <c r="E350" s="55">
        <f t="shared" si="38"/>
        <v>12.120173644150972</v>
      </c>
      <c r="F350" s="55">
        <f t="shared" si="34"/>
        <v>12.120173644150972</v>
      </c>
      <c r="G350" s="55">
        <f t="shared" si="35"/>
        <v>12.120173644150972</v>
      </c>
    </row>
    <row r="351" spans="2:7" x14ac:dyDescent="0.25">
      <c r="B351" s="146">
        <f t="shared" si="36"/>
        <v>40154</v>
      </c>
      <c r="C351" s="40">
        <f t="shared" si="37"/>
        <v>341</v>
      </c>
      <c r="D351" s="55">
        <f t="shared" si="33"/>
        <v>-0.39306094808561032</v>
      </c>
      <c r="E351" s="55">
        <f t="shared" si="38"/>
        <v>12.120279754977799</v>
      </c>
      <c r="F351" s="55">
        <f t="shared" si="34"/>
        <v>12.120279754977799</v>
      </c>
      <c r="G351" s="55">
        <f t="shared" si="35"/>
        <v>12.120279754977799</v>
      </c>
    </row>
    <row r="352" spans="2:7" x14ac:dyDescent="0.25">
      <c r="B352" s="146">
        <f t="shared" si="36"/>
        <v>40155</v>
      </c>
      <c r="C352" s="40">
        <f t="shared" si="37"/>
        <v>342</v>
      </c>
      <c r="D352" s="55">
        <f t="shared" si="33"/>
        <v>-0.39506799132135123</v>
      </c>
      <c r="E352" s="55">
        <f t="shared" si="38"/>
        <v>12.12038018552623</v>
      </c>
      <c r="F352" s="55">
        <f t="shared" si="34"/>
        <v>12.12038018552623</v>
      </c>
      <c r="G352" s="55">
        <f t="shared" si="35"/>
        <v>12.12038018552623</v>
      </c>
    </row>
    <row r="353" spans="2:7" x14ac:dyDescent="0.25">
      <c r="B353" s="146">
        <f t="shared" si="36"/>
        <v>40156</v>
      </c>
      <c r="C353" s="40">
        <f t="shared" si="37"/>
        <v>343</v>
      </c>
      <c r="D353" s="55">
        <f t="shared" si="33"/>
        <v>-0.39694617025126916</v>
      </c>
      <c r="E353" s="55">
        <f t="shared" si="38"/>
        <v>12.120474759807461</v>
      </c>
      <c r="F353" s="55">
        <f t="shared" si="34"/>
        <v>12.120474759807461</v>
      </c>
      <c r="G353" s="55">
        <f t="shared" si="35"/>
        <v>12.120474759807461</v>
      </c>
    </row>
    <row r="354" spans="2:7" x14ac:dyDescent="0.25">
      <c r="B354" s="146">
        <f t="shared" si="36"/>
        <v>40157</v>
      </c>
      <c r="C354" s="40">
        <f t="shared" si="37"/>
        <v>344</v>
      </c>
      <c r="D354" s="55">
        <f t="shared" si="33"/>
        <v>-0.3986944784564509</v>
      </c>
      <c r="E354" s="55">
        <f t="shared" si="38"/>
        <v>12.120563310709853</v>
      </c>
      <c r="F354" s="55">
        <f t="shared" si="34"/>
        <v>12.120563310709853</v>
      </c>
      <c r="G354" s="55">
        <f t="shared" si="35"/>
        <v>12.120563310709853</v>
      </c>
    </row>
    <row r="355" spans="2:7" x14ac:dyDescent="0.25">
      <c r="B355" s="146">
        <f t="shared" si="36"/>
        <v>40158</v>
      </c>
      <c r="C355" s="40">
        <f t="shared" si="37"/>
        <v>345</v>
      </c>
      <c r="D355" s="55">
        <f t="shared" si="33"/>
        <v>-0.40031197030199439</v>
      </c>
      <c r="E355" s="55">
        <f t="shared" si="38"/>
        <v>12.120645680505802</v>
      </c>
      <c r="F355" s="55">
        <f t="shared" si="34"/>
        <v>12.120645680505802</v>
      </c>
      <c r="G355" s="55">
        <f t="shared" si="35"/>
        <v>12.120645680505802</v>
      </c>
    </row>
    <row r="356" spans="2:7" x14ac:dyDescent="0.25">
      <c r="B356" s="146">
        <f t="shared" si="36"/>
        <v>40159</v>
      </c>
      <c r="C356" s="40">
        <f t="shared" si="37"/>
        <v>346</v>
      </c>
      <c r="D356" s="55">
        <f t="shared" si="33"/>
        <v>-0.40179776249110266</v>
      </c>
      <c r="E356" s="55">
        <f t="shared" si="38"/>
        <v>12.12072172133789</v>
      </c>
      <c r="F356" s="55">
        <f t="shared" si="34"/>
        <v>12.12072172133789</v>
      </c>
      <c r="G356" s="55">
        <f t="shared" si="35"/>
        <v>12.12072172133789</v>
      </c>
    </row>
    <row r="357" spans="2:7" x14ac:dyDescent="0.25">
      <c r="B357" s="146">
        <f t="shared" si="36"/>
        <v>40160</v>
      </c>
      <c r="C357" s="40">
        <f t="shared" si="37"/>
        <v>347</v>
      </c>
      <c r="D357" s="55">
        <f t="shared" si="33"/>
        <v>-0.40315103553623288</v>
      </c>
      <c r="E357" s="55">
        <f t="shared" si="38"/>
        <v>12.120791295681537</v>
      </c>
      <c r="F357" s="55">
        <f t="shared" si="34"/>
        <v>12.120791295681537</v>
      </c>
      <c r="G357" s="55">
        <f t="shared" si="35"/>
        <v>12.120791295681537</v>
      </c>
    </row>
    <row r="358" spans="2:7" x14ac:dyDescent="0.25">
      <c r="B358" s="146">
        <f t="shared" si="36"/>
        <v>40161</v>
      </c>
      <c r="C358" s="40">
        <f t="shared" si="37"/>
        <v>348</v>
      </c>
      <c r="D358" s="55">
        <f t="shared" si="33"/>
        <v>-0.40437103514126194</v>
      </c>
      <c r="E358" s="55">
        <f t="shared" si="38"/>
        <v>12.120854276781465</v>
      </c>
      <c r="F358" s="55">
        <f t="shared" si="34"/>
        <v>12.120854276781465</v>
      </c>
      <c r="G358" s="55">
        <f t="shared" si="35"/>
        <v>12.120854276781465</v>
      </c>
    </row>
    <row r="359" spans="2:7" x14ac:dyDescent="0.25">
      <c r="B359" s="146">
        <f t="shared" si="36"/>
        <v>40162</v>
      </c>
      <c r="C359" s="40">
        <f t="shared" si="37"/>
        <v>349</v>
      </c>
      <c r="D359" s="55">
        <f t="shared" si="33"/>
        <v>-0.40545707348891064</v>
      </c>
      <c r="E359" s="55">
        <f t="shared" si="38"/>
        <v>12.12091054905942</v>
      </c>
      <c r="F359" s="55">
        <f t="shared" si="34"/>
        <v>12.12091054905942</v>
      </c>
      <c r="G359" s="55">
        <f t="shared" si="35"/>
        <v>12.12091054905942</v>
      </c>
    </row>
    <row r="360" spans="2:7" x14ac:dyDescent="0.25">
      <c r="B360" s="146">
        <f t="shared" si="36"/>
        <v>40163</v>
      </c>
      <c r="C360" s="40">
        <f t="shared" si="37"/>
        <v>350</v>
      </c>
      <c r="D360" s="55">
        <f t="shared" si="33"/>
        <v>-0.40640853042799968</v>
      </c>
      <c r="E360" s="55">
        <f t="shared" si="38"/>
        <v>12.120960008490647</v>
      </c>
      <c r="F360" s="55">
        <f t="shared" si="34"/>
        <v>12.120960008490647</v>
      </c>
      <c r="G360" s="55">
        <f t="shared" si="35"/>
        <v>12.120960008490647</v>
      </c>
    </row>
    <row r="361" spans="2:7" x14ac:dyDescent="0.25">
      <c r="B361" s="146">
        <f t="shared" si="36"/>
        <v>40164</v>
      </c>
      <c r="C361" s="40">
        <f t="shared" si="37"/>
        <v>351</v>
      </c>
      <c r="D361" s="55">
        <f t="shared" si="33"/>
        <v>-0.40722485455547314</v>
      </c>
      <c r="E361" s="55">
        <f t="shared" si="38"/>
        <v>12.121002562946837</v>
      </c>
      <c r="F361" s="55">
        <f t="shared" si="34"/>
        <v>12.121002562946837</v>
      </c>
      <c r="G361" s="55">
        <f t="shared" si="35"/>
        <v>12.121002562946837</v>
      </c>
    </row>
    <row r="362" spans="2:7" x14ac:dyDescent="0.25">
      <c r="B362" s="146">
        <f t="shared" si="36"/>
        <v>40165</v>
      </c>
      <c r="C362" s="40">
        <f t="shared" si="37"/>
        <v>352</v>
      </c>
      <c r="D362" s="55">
        <f t="shared" si="33"/>
        <v>-0.40790556418853269</v>
      </c>
      <c r="E362" s="55">
        <f t="shared" si="38"/>
        <v>12.121038132503447</v>
      </c>
      <c r="F362" s="55">
        <f t="shared" si="34"/>
        <v>12.121038132503447</v>
      </c>
      <c r="G362" s="55">
        <f t="shared" si="35"/>
        <v>12.121038132503447</v>
      </c>
    </row>
    <row r="363" spans="2:7" x14ac:dyDescent="0.25">
      <c r="B363" s="146">
        <f t="shared" si="36"/>
        <v>40166</v>
      </c>
      <c r="C363" s="40">
        <f t="shared" si="37"/>
        <v>353</v>
      </c>
      <c r="D363" s="55">
        <f t="shared" si="33"/>
        <v>-0.40845024822266707</v>
      </c>
      <c r="E363" s="55">
        <f t="shared" si="38"/>
        <v>12.121066649709418</v>
      </c>
      <c r="F363" s="55">
        <f t="shared" si="34"/>
        <v>12.121066649709418</v>
      </c>
      <c r="G363" s="55">
        <f t="shared" si="35"/>
        <v>12.121066649709418</v>
      </c>
    </row>
    <row r="364" spans="2:7" x14ac:dyDescent="0.25">
      <c r="B364" s="146">
        <f t="shared" si="36"/>
        <v>40167</v>
      </c>
      <c r="C364" s="40">
        <f t="shared" si="37"/>
        <v>354</v>
      </c>
      <c r="D364" s="55">
        <f t="shared" si="33"/>
        <v>-0.40885856687182992</v>
      </c>
      <c r="E364" s="55">
        <f t="shared" si="38"/>
        <v>12.121088059817602</v>
      </c>
      <c r="F364" s="55">
        <f t="shared" si="34"/>
        <v>12.121088059817602</v>
      </c>
      <c r="G364" s="55">
        <f t="shared" si="35"/>
        <v>12.121088059817602</v>
      </c>
    </row>
    <row r="365" spans="2:7" x14ac:dyDescent="0.25">
      <c r="B365" s="146">
        <f t="shared" si="36"/>
        <v>40168</v>
      </c>
      <c r="C365" s="40">
        <f t="shared" si="37"/>
        <v>355</v>
      </c>
      <c r="D365" s="55">
        <f t="shared" si="33"/>
        <v>-0.40913025228752969</v>
      </c>
      <c r="E365" s="55">
        <f t="shared" si="38"/>
        <v>12.121102320974405</v>
      </c>
      <c r="F365" s="55">
        <f t="shared" si="34"/>
        <v>12.121102320974405</v>
      </c>
      <c r="G365" s="55">
        <f t="shared" si="35"/>
        <v>12.121102320974405</v>
      </c>
    </row>
    <row r="366" spans="2:7" x14ac:dyDescent="0.25">
      <c r="B366" s="146">
        <f t="shared" si="36"/>
        <v>40169</v>
      </c>
      <c r="C366" s="40">
        <f t="shared" si="37"/>
        <v>356</v>
      </c>
      <c r="D366" s="55">
        <f t="shared" si="33"/>
        <v>-0.40926510905411478</v>
      </c>
      <c r="E366" s="55">
        <f t="shared" si="38"/>
        <v>12.121109404367447</v>
      </c>
      <c r="F366" s="55">
        <f t="shared" si="34"/>
        <v>12.121109404367447</v>
      </c>
      <c r="G366" s="55">
        <f t="shared" si="35"/>
        <v>12.121109404367447</v>
      </c>
    </row>
    <row r="367" spans="2:7" x14ac:dyDescent="0.25">
      <c r="B367" s="146">
        <f t="shared" si="36"/>
        <v>40170</v>
      </c>
      <c r="C367" s="40">
        <f t="shared" si="37"/>
        <v>357</v>
      </c>
      <c r="D367" s="55">
        <f t="shared" si="33"/>
        <v>-0.40926301455809427</v>
      </c>
      <c r="E367" s="55">
        <f t="shared" si="38"/>
        <v>12.121109294330227</v>
      </c>
      <c r="F367" s="55">
        <f t="shared" si="34"/>
        <v>12.121109294330227</v>
      </c>
      <c r="G367" s="55">
        <f t="shared" si="35"/>
        <v>12.121109294330227</v>
      </c>
    </row>
    <row r="368" spans="2:7" x14ac:dyDescent="0.25">
      <c r="B368" s="146">
        <f t="shared" si="36"/>
        <v>40171</v>
      </c>
      <c r="C368" s="40">
        <f t="shared" si="37"/>
        <v>358</v>
      </c>
      <c r="D368" s="55">
        <f t="shared" si="33"/>
        <v>-0.40912391922989649</v>
      </c>
      <c r="E368" s="55">
        <f t="shared" si="38"/>
        <v>12.121101988403126</v>
      </c>
      <c r="F368" s="55">
        <f t="shared" si="34"/>
        <v>12.121101988403126</v>
      </c>
      <c r="G368" s="55">
        <f t="shared" si="35"/>
        <v>12.121101988403126</v>
      </c>
    </row>
    <row r="369" spans="2:7" x14ac:dyDescent="0.25">
      <c r="B369" s="146">
        <f t="shared" si="36"/>
        <v>40172</v>
      </c>
      <c r="C369" s="40">
        <f t="shared" si="37"/>
        <v>359</v>
      </c>
      <c r="D369" s="55">
        <f t="shared" si="33"/>
        <v>-0.40884784665705043</v>
      </c>
      <c r="E369" s="55">
        <f t="shared" si="38"/>
        <v>12.121087497350349</v>
      </c>
      <c r="F369" s="55">
        <f t="shared" si="34"/>
        <v>12.121087497350349</v>
      </c>
      <c r="G369" s="55">
        <f t="shared" si="35"/>
        <v>12.121087497350349</v>
      </c>
    </row>
    <row r="370" spans="2:7" x14ac:dyDescent="0.25">
      <c r="B370" s="146">
        <f t="shared" si="36"/>
        <v>40173</v>
      </c>
      <c r="C370" s="40">
        <f t="shared" si="37"/>
        <v>360</v>
      </c>
      <c r="D370" s="55">
        <f t="shared" si="33"/>
        <v>-0.40843489356836254</v>
      </c>
      <c r="E370" s="55">
        <f t="shared" si="38"/>
        <v>12.121065845132646</v>
      </c>
      <c r="F370" s="55">
        <f t="shared" si="34"/>
        <v>12.121065845132646</v>
      </c>
      <c r="G370" s="55">
        <f t="shared" si="35"/>
        <v>12.121065845132646</v>
      </c>
    </row>
    <row r="371" spans="2:7" x14ac:dyDescent="0.25">
      <c r="B371" s="146">
        <f t="shared" si="36"/>
        <v>40174</v>
      </c>
      <c r="C371" s="40">
        <f t="shared" si="37"/>
        <v>361</v>
      </c>
      <c r="D371" s="55">
        <f t="shared" si="33"/>
        <v>-0.40788522968924845</v>
      </c>
      <c r="E371" s="55">
        <f t="shared" si="38"/>
        <v>12.121037068835994</v>
      </c>
      <c r="F371" s="55">
        <f t="shared" si="34"/>
        <v>12.121037068835994</v>
      </c>
      <c r="G371" s="55">
        <f t="shared" si="35"/>
        <v>12.121037068835994</v>
      </c>
    </row>
    <row r="372" spans="2:7" x14ac:dyDescent="0.25">
      <c r="B372" s="146">
        <f t="shared" si="36"/>
        <v>40175</v>
      </c>
      <c r="C372" s="40">
        <f t="shared" si="37"/>
        <v>362</v>
      </c>
      <c r="D372" s="55">
        <f t="shared" si="33"/>
        <v>-0.40719909746897576</v>
      </c>
      <c r="E372" s="55">
        <f t="shared" si="38"/>
        <v>12.121001218556668</v>
      </c>
      <c r="F372" s="55">
        <f t="shared" si="34"/>
        <v>12.121001218556668</v>
      </c>
      <c r="G372" s="55">
        <f t="shared" si="35"/>
        <v>12.121001218556668</v>
      </c>
    </row>
    <row r="373" spans="2:7" x14ac:dyDescent="0.25">
      <c r="B373" s="146">
        <f t="shared" si="36"/>
        <v>40176</v>
      </c>
      <c r="C373" s="40">
        <f t="shared" si="37"/>
        <v>363</v>
      </c>
      <c r="D373" s="55">
        <f t="shared" si="33"/>
        <v>-0.40637681168115009</v>
      </c>
      <c r="E373" s="55">
        <f t="shared" si="38"/>
        <v>12.120958357243461</v>
      </c>
      <c r="F373" s="55">
        <f t="shared" si="34"/>
        <v>12.120958357243461</v>
      </c>
      <c r="G373" s="55">
        <f t="shared" si="35"/>
        <v>12.120958357243461</v>
      </c>
    </row>
    <row r="374" spans="2:7" x14ac:dyDescent="0.25">
      <c r="B374" s="146">
        <f t="shared" si="36"/>
        <v>40177</v>
      </c>
      <c r="C374" s="40">
        <f t="shared" si="37"/>
        <v>364</v>
      </c>
      <c r="D374" s="55">
        <f t="shared" si="33"/>
        <v>-0.40541875889935131</v>
      </c>
      <c r="E374" s="55">
        <f t="shared" si="38"/>
        <v>12.120908560497996</v>
      </c>
      <c r="F374" s="55">
        <f t="shared" si="34"/>
        <v>12.120908560497996</v>
      </c>
      <c r="G374" s="55">
        <f t="shared" si="35"/>
        <v>12.120908560497996</v>
      </c>
    </row>
    <row r="375" spans="2:7" x14ac:dyDescent="0.25">
      <c r="B375" s="146">
        <f t="shared" si="36"/>
        <v>40178</v>
      </c>
      <c r="C375" s="40">
        <f t="shared" si="37"/>
        <v>365</v>
      </c>
      <c r="D375" s="55">
        <f t="shared" si="33"/>
        <v>-0.40432539685038332</v>
      </c>
      <c r="E375" s="55">
        <f t="shared" si="38"/>
        <v>12.120851916334425</v>
      </c>
      <c r="F375" s="55">
        <f t="shared" si="34"/>
        <v>12.120851916334425</v>
      </c>
      <c r="G375" s="55">
        <f t="shared" si="35"/>
        <v>12.120851916334425</v>
      </c>
    </row>
  </sheetData>
  <sheetProtection sheet="1" objects="1" scenarios="1"/>
  <mergeCells count="9">
    <mergeCell ref="B2:F2"/>
    <mergeCell ref="K27:U28"/>
    <mergeCell ref="B4:C4"/>
    <mergeCell ref="B5:C5"/>
    <mergeCell ref="B6:C6"/>
    <mergeCell ref="E9:G9"/>
    <mergeCell ref="B9:B10"/>
    <mergeCell ref="C9:C10"/>
    <mergeCell ref="D9:D10"/>
  </mergeCells>
  <phoneticPr fontId="1" type="noConversion"/>
  <dataValidations count="2">
    <dataValidation allowBlank="1" showInputMessage="1" showErrorMessage="1" prompt="Calculations adapted from those in the CRM spreadsheet provided alongside Band, 2012." sqref="B2:F2" xr:uid="{19FF9C2B-FFA0-4799-A4BA-A8CF9E5E38F6}"/>
    <dataValidation allowBlank="1" showInputMessage="1" showErrorMessage="1" prompt="Band (2012) Using a collision risk model to assess bird collision risks for offshore windfarms._x000a_Forsythe et al. (1995) A model comparison for daylength as a function of latitude and day of year. Ecological Modelling. 80: 87 - 95." sqref="K27:U28" xr:uid="{FC7F56B3-81BC-4188-9043-33B6D99F1A33}"/>
  </dataValidations>
  <pageMargins left="0.75" right="0.75" top="1" bottom="1" header="0.5" footer="0.5"/>
  <pageSetup paperSize="9" orientation="landscape" horizontalDpi="300" verticalDpi="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4" id="{B04602DA-1D6C-44DD-B7B0-5F1EBF28C099}">
            <xm:f>OR('User inputs - run and wind farm'!$E$7=1,'User inputs - run and wind farm'!$E$7="")</xm:f>
            <x14:dxf>
              <font>
                <color theme="0" tint="-0.14996795556505021"/>
              </font>
            </x14:dxf>
          </x14:cfRule>
          <xm:sqref>D5:D6 F11:G375 K14:V15 K19:V20</xm:sqref>
        </x14:conditionalFormatting>
        <x14:conditionalFormatting xmlns:xm="http://schemas.microsoft.com/office/excel/2006/main">
          <x14:cfRule type="expression" priority="1" id="{68B78C58-27E8-46C9-A316-3282B60261CE}">
            <xm:f>'User inputs - run and wind farm'!$E$7&lt;&gt;3</xm:f>
            <x14:dxf>
              <font>
                <color theme="0" tint="-0.14996795556505021"/>
              </font>
            </x14:dxf>
          </x14:cfRule>
          <xm:sqref>D6 G11:G375 K15:V15 K20:V20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69FE-1928-4B82-96D2-CCFB27A10394}">
  <dimension ref="B2:BG315"/>
  <sheetViews>
    <sheetView zoomScale="70" zoomScaleNormal="70" workbookViewId="0"/>
  </sheetViews>
  <sheetFormatPr defaultColWidth="8.7109375" defaultRowHeight="15" x14ac:dyDescent="0.25"/>
  <cols>
    <col min="1" max="1" width="3.7109375" style="1" customWidth="1"/>
    <col min="2" max="2" width="16.28515625" style="1" customWidth="1"/>
    <col min="3" max="3" width="20.7109375" style="1" bestFit="1" customWidth="1"/>
    <col min="4" max="9" width="10.42578125" style="1" customWidth="1"/>
    <col min="10" max="11" width="9.140625" style="1" customWidth="1"/>
    <col min="12" max="12" width="16.28515625" style="1" customWidth="1"/>
    <col min="13" max="13" width="20.7109375" style="1" customWidth="1"/>
    <col min="14" max="19" width="10.42578125" style="1" customWidth="1"/>
    <col min="20" max="21" width="8.7109375" style="1"/>
    <col min="22" max="22" width="16.28515625" style="1" customWidth="1"/>
    <col min="23" max="23" width="20.85546875" style="1" customWidth="1"/>
    <col min="24" max="29" width="10.5703125" style="1" customWidth="1"/>
    <col min="30" max="31" width="8.7109375" style="1"/>
    <col min="32" max="32" width="16.28515625" style="1" customWidth="1"/>
    <col min="33" max="33" width="20.85546875" style="1" customWidth="1"/>
    <col min="34" max="39" width="10.5703125" style="1" customWidth="1"/>
    <col min="40" max="41" width="8.7109375" style="1"/>
    <col min="42" max="42" width="16.28515625" style="1" customWidth="1"/>
    <col min="43" max="43" width="20.85546875" style="1" customWidth="1"/>
    <col min="44" max="49" width="10.5703125" style="1" customWidth="1"/>
    <col min="50" max="51" width="8.7109375" style="1"/>
    <col min="52" max="52" width="16.28515625" style="1" customWidth="1"/>
    <col min="53" max="53" width="20.85546875" style="1" customWidth="1"/>
    <col min="54" max="59" width="10.5703125" style="1" customWidth="1"/>
    <col min="60" max="16384" width="8.7109375" style="1"/>
  </cols>
  <sheetData>
    <row r="2" spans="2:59" ht="23.25" x14ac:dyDescent="0.35">
      <c r="B2" s="6" t="s">
        <v>894</v>
      </c>
      <c r="C2" s="6"/>
      <c r="D2" s="6"/>
    </row>
    <row r="5" spans="2:59" ht="18.75" x14ac:dyDescent="0.3">
      <c r="B5" s="56" t="s">
        <v>16</v>
      </c>
      <c r="J5" s="155"/>
      <c r="K5" s="156"/>
      <c r="L5" s="56" t="s">
        <v>13</v>
      </c>
      <c r="T5" s="155"/>
      <c r="U5" s="156"/>
      <c r="V5" s="56" t="s">
        <v>661</v>
      </c>
      <c r="AD5" s="155"/>
      <c r="AE5" s="156"/>
      <c r="AF5" s="56" t="s">
        <v>663</v>
      </c>
      <c r="AN5" s="155"/>
      <c r="AO5" s="156"/>
      <c r="AP5" s="56" t="s">
        <v>662</v>
      </c>
      <c r="AX5" s="155"/>
      <c r="AY5" s="156"/>
      <c r="AZ5" s="151" t="s">
        <v>664</v>
      </c>
    </row>
    <row r="6" spans="2:59" x14ac:dyDescent="0.25">
      <c r="J6" s="155"/>
      <c r="K6" s="156"/>
      <c r="T6" s="155"/>
      <c r="U6" s="156"/>
      <c r="AD6" s="155"/>
      <c r="AE6" s="156"/>
      <c r="AN6" s="155"/>
      <c r="AO6" s="156"/>
      <c r="AX6" s="155"/>
      <c r="AY6" s="156"/>
    </row>
    <row r="7" spans="2:59" x14ac:dyDescent="0.25">
      <c r="D7" s="7" t="s">
        <v>280</v>
      </c>
      <c r="E7" s="7" t="s">
        <v>281</v>
      </c>
      <c r="F7" s="7" t="s">
        <v>282</v>
      </c>
      <c r="J7" s="155"/>
      <c r="K7" s="156"/>
      <c r="N7" s="7" t="s">
        <v>280</v>
      </c>
      <c r="O7" s="7" t="s">
        <v>281</v>
      </c>
      <c r="P7" s="7" t="s">
        <v>282</v>
      </c>
      <c r="T7" s="155"/>
      <c r="U7" s="156"/>
      <c r="X7" s="7" t="s">
        <v>280</v>
      </c>
      <c r="Y7" s="7" t="s">
        <v>281</v>
      </c>
      <c r="Z7" s="7" t="s">
        <v>282</v>
      </c>
      <c r="AD7" s="155"/>
      <c r="AE7" s="156"/>
      <c r="AH7" s="7" t="s">
        <v>280</v>
      </c>
      <c r="AI7" s="7" t="s">
        <v>281</v>
      </c>
      <c r="AJ7" s="7" t="s">
        <v>282</v>
      </c>
      <c r="AN7" s="155"/>
      <c r="AO7" s="156"/>
      <c r="AR7" s="7" t="s">
        <v>280</v>
      </c>
      <c r="AS7" s="7" t="s">
        <v>281</v>
      </c>
      <c r="AT7" s="7" t="s">
        <v>282</v>
      </c>
      <c r="AX7" s="155"/>
      <c r="AY7" s="156"/>
      <c r="BB7" s="7" t="s">
        <v>280</v>
      </c>
      <c r="BC7" s="7" t="s">
        <v>281</v>
      </c>
      <c r="BD7" s="7" t="s">
        <v>282</v>
      </c>
    </row>
    <row r="8" spans="2:59" ht="14.45" customHeight="1" x14ac:dyDescent="0.25">
      <c r="B8" s="195" t="s">
        <v>284</v>
      </c>
      <c r="C8" s="196"/>
      <c r="D8" s="143">
        <f>'User inputs - run and wind farm'!E30</f>
        <v>0</v>
      </c>
      <c r="E8" s="143">
        <f>'User inputs - run and wind farm'!F30</f>
        <v>0</v>
      </c>
      <c r="F8" s="143">
        <f>'User inputs - run and wind farm'!G30</f>
        <v>0</v>
      </c>
      <c r="J8" s="155"/>
      <c r="K8" s="156"/>
      <c r="L8" s="195" t="s">
        <v>284</v>
      </c>
      <c r="M8" s="196"/>
      <c r="N8" s="143">
        <f>'User inputs - run and wind farm'!E30</f>
        <v>0</v>
      </c>
      <c r="O8" s="143">
        <f>'User inputs - run and wind farm'!F30</f>
        <v>0</v>
      </c>
      <c r="P8" s="143">
        <f>'User inputs - run and wind farm'!G30</f>
        <v>0</v>
      </c>
      <c r="T8" s="155"/>
      <c r="U8" s="156"/>
      <c r="V8" s="195" t="s">
        <v>284</v>
      </c>
      <c r="W8" s="196"/>
      <c r="X8" s="143">
        <f>'User inputs - run and wind farm'!E30</f>
        <v>0</v>
      </c>
      <c r="Y8" s="143">
        <f>'User inputs - run and wind farm'!F30</f>
        <v>0</v>
      </c>
      <c r="Z8" s="143">
        <f>'User inputs - run and wind farm'!G30</f>
        <v>0</v>
      </c>
      <c r="AD8" s="155"/>
      <c r="AE8" s="156"/>
      <c r="AF8" s="195" t="s">
        <v>284</v>
      </c>
      <c r="AG8" s="196"/>
      <c r="AH8" s="143">
        <f>'User inputs - run and wind farm'!E30</f>
        <v>0</v>
      </c>
      <c r="AI8" s="143">
        <f>'User inputs - run and wind farm'!F30</f>
        <v>0</v>
      </c>
      <c r="AJ8" s="143">
        <f>'User inputs - run and wind farm'!G30</f>
        <v>0</v>
      </c>
      <c r="AN8" s="155"/>
      <c r="AO8" s="156"/>
      <c r="AP8" s="195" t="s">
        <v>284</v>
      </c>
      <c r="AQ8" s="196"/>
      <c r="AR8" s="143">
        <f>'User inputs - run and wind farm'!E30</f>
        <v>0</v>
      </c>
      <c r="AS8" s="143">
        <f>'User inputs - run and wind farm'!F30</f>
        <v>0</v>
      </c>
      <c r="AT8" s="143">
        <f>'User inputs - run and wind farm'!G30</f>
        <v>0</v>
      </c>
      <c r="AX8" s="155"/>
      <c r="AY8" s="156"/>
      <c r="AZ8" s="195" t="s">
        <v>284</v>
      </c>
      <c r="BA8" s="196"/>
      <c r="BB8" s="143">
        <f>'User inputs - run and wind farm'!E30</f>
        <v>0</v>
      </c>
      <c r="BC8" s="143">
        <f>'User inputs - run and wind farm'!F30</f>
        <v>0</v>
      </c>
      <c r="BD8" s="143">
        <f>'User inputs - run and wind farm'!G30</f>
        <v>0</v>
      </c>
    </row>
    <row r="9" spans="2:59" ht="14.45" customHeight="1" x14ac:dyDescent="0.25">
      <c r="B9" s="195" t="s">
        <v>285</v>
      </c>
      <c r="C9" s="196"/>
      <c r="D9" s="143">
        <f>D8+'User inputs - run and wind farm'!E19</f>
        <v>0</v>
      </c>
      <c r="E9" s="143">
        <f>E8+'User inputs - run and wind farm'!F19</f>
        <v>0</v>
      </c>
      <c r="F9" s="143">
        <f>F8+'User inputs - run and wind farm'!G19</f>
        <v>0</v>
      </c>
      <c r="J9" s="155"/>
      <c r="K9" s="156"/>
      <c r="L9" s="195" t="s">
        <v>285</v>
      </c>
      <c r="M9" s="196"/>
      <c r="N9" s="143">
        <f>N8+'User inputs - run and wind farm'!E19</f>
        <v>0</v>
      </c>
      <c r="O9" s="143">
        <f>O8+'User inputs - run and wind farm'!F19</f>
        <v>0</v>
      </c>
      <c r="P9" s="143">
        <f>P8+'User inputs - run and wind farm'!G19</f>
        <v>0</v>
      </c>
      <c r="T9" s="155"/>
      <c r="U9" s="156"/>
      <c r="V9" s="195" t="s">
        <v>285</v>
      </c>
      <c r="W9" s="196"/>
      <c r="X9" s="143">
        <f>X8+'User inputs - run and wind farm'!E19</f>
        <v>0</v>
      </c>
      <c r="Y9" s="143">
        <f>Y8+'User inputs - run and wind farm'!F19</f>
        <v>0</v>
      </c>
      <c r="Z9" s="143">
        <f>Z8+'User inputs - run and wind farm'!G19</f>
        <v>0</v>
      </c>
      <c r="AD9" s="155"/>
      <c r="AE9" s="156"/>
      <c r="AF9" s="195" t="s">
        <v>285</v>
      </c>
      <c r="AG9" s="196"/>
      <c r="AH9" s="143">
        <f>AH8+'User inputs - run and wind farm'!E19</f>
        <v>0</v>
      </c>
      <c r="AI9" s="143">
        <f>AI8+'User inputs - run and wind farm'!F19</f>
        <v>0</v>
      </c>
      <c r="AJ9" s="143">
        <f>AJ8+'User inputs - run and wind farm'!G19</f>
        <v>0</v>
      </c>
      <c r="AN9" s="155"/>
      <c r="AO9" s="156"/>
      <c r="AP9" s="195" t="s">
        <v>285</v>
      </c>
      <c r="AQ9" s="196"/>
      <c r="AR9" s="143">
        <f>AR8+'User inputs - run and wind farm'!E19</f>
        <v>0</v>
      </c>
      <c r="AS9" s="143">
        <f>AS8+'User inputs - run and wind farm'!F19</f>
        <v>0</v>
      </c>
      <c r="AT9" s="143">
        <f>AT8+'User inputs - run and wind farm'!G19</f>
        <v>0</v>
      </c>
      <c r="AX9" s="155"/>
      <c r="AY9" s="156"/>
      <c r="AZ9" s="195" t="s">
        <v>285</v>
      </c>
      <c r="BA9" s="196"/>
      <c r="BB9" s="143">
        <f>BB8+'User inputs - run and wind farm'!E19</f>
        <v>0</v>
      </c>
      <c r="BC9" s="143">
        <f>BC8+'User inputs - run and wind farm'!F19</f>
        <v>0</v>
      </c>
      <c r="BD9" s="143">
        <f>BD8+'User inputs - run and wind farm'!G19</f>
        <v>0</v>
      </c>
    </row>
    <row r="10" spans="2:59" ht="9.9499999999999993" customHeight="1" x14ac:dyDescent="0.25">
      <c r="B10" s="51"/>
      <c r="J10" s="155"/>
      <c r="K10" s="156"/>
      <c r="L10" s="51"/>
      <c r="T10" s="155"/>
      <c r="U10" s="156"/>
      <c r="V10" s="51"/>
      <c r="AD10" s="155"/>
      <c r="AE10" s="156"/>
      <c r="AF10" s="51"/>
      <c r="AN10" s="155"/>
      <c r="AO10" s="156"/>
      <c r="AP10" s="51"/>
      <c r="AX10" s="155"/>
      <c r="AY10" s="156"/>
      <c r="AZ10" s="51"/>
    </row>
    <row r="11" spans="2:59" ht="14.45" customHeight="1" x14ac:dyDescent="0.25">
      <c r="B11" s="195" t="s">
        <v>286</v>
      </c>
      <c r="C11" s="196"/>
      <c r="D11" s="107">
        <f>SUM(E16:E315)</f>
        <v>0</v>
      </c>
      <c r="E11" s="107">
        <f>SUM(G16:G315)</f>
        <v>0</v>
      </c>
      <c r="F11" s="107">
        <f>SUM(I16:I315)</f>
        <v>0</v>
      </c>
      <c r="J11" s="155"/>
      <c r="K11" s="156"/>
      <c r="L11" s="195" t="s">
        <v>286</v>
      </c>
      <c r="M11" s="196"/>
      <c r="N11" s="107">
        <f>SUM(O16:O315)</f>
        <v>0</v>
      </c>
      <c r="O11" s="107">
        <f>SUM(Q16:Q315)</f>
        <v>0</v>
      </c>
      <c r="P11" s="107">
        <f>SUM(S16:S315)</f>
        <v>0</v>
      </c>
      <c r="T11" s="155"/>
      <c r="U11" s="156"/>
      <c r="V11" s="195" t="s">
        <v>286</v>
      </c>
      <c r="W11" s="196"/>
      <c r="X11" s="107">
        <f>SUM(Y16:Y315)</f>
        <v>0</v>
      </c>
      <c r="Y11" s="107">
        <f>SUM(AA16:AA315)</f>
        <v>0</v>
      </c>
      <c r="Z11" s="107">
        <f>SUM(AC16:AC315)</f>
        <v>0</v>
      </c>
      <c r="AD11" s="155"/>
      <c r="AE11" s="156"/>
      <c r="AF11" s="195" t="s">
        <v>286</v>
      </c>
      <c r="AG11" s="196"/>
      <c r="AH11" s="107">
        <f>SUM(AI16:AI315)</f>
        <v>0</v>
      </c>
      <c r="AI11" s="107">
        <f>SUM(AK16:AK315)</f>
        <v>0</v>
      </c>
      <c r="AJ11" s="107">
        <f>SUM(AM16:AM315)</f>
        <v>0</v>
      </c>
      <c r="AN11" s="155"/>
      <c r="AO11" s="156"/>
      <c r="AP11" s="195" t="s">
        <v>286</v>
      </c>
      <c r="AQ11" s="196"/>
      <c r="AR11" s="107">
        <f>SUM(AS16:AS315)</f>
        <v>0</v>
      </c>
      <c r="AS11" s="107">
        <f>SUM(AU16:AU315)</f>
        <v>0</v>
      </c>
      <c r="AT11" s="107">
        <f>SUM(AW16:AW315)</f>
        <v>0</v>
      </c>
      <c r="AX11" s="155"/>
      <c r="AY11" s="156"/>
      <c r="AZ11" s="195" t="s">
        <v>286</v>
      </c>
      <c r="BA11" s="196"/>
      <c r="BB11" s="107">
        <f>SUM(BC16:BC315)</f>
        <v>0</v>
      </c>
      <c r="BC11" s="107">
        <f>SUM(BE16:BE315)</f>
        <v>0</v>
      </c>
      <c r="BD11" s="107">
        <f>SUM(BG16:BG315)</f>
        <v>0</v>
      </c>
    </row>
    <row r="12" spans="2:59" x14ac:dyDescent="0.25">
      <c r="J12" s="155"/>
      <c r="K12" s="156"/>
      <c r="T12" s="155"/>
      <c r="U12" s="156"/>
      <c r="AD12" s="155"/>
      <c r="AE12" s="156"/>
      <c r="AN12" s="155"/>
      <c r="AO12" s="156"/>
      <c r="AX12" s="155"/>
      <c r="AY12" s="156"/>
    </row>
    <row r="13" spans="2:59" ht="20.25" x14ac:dyDescent="0.3">
      <c r="D13" s="6"/>
      <c r="E13" s="6"/>
      <c r="J13" s="155"/>
      <c r="K13" s="156"/>
      <c r="N13" s="6"/>
      <c r="O13" s="6"/>
      <c r="T13" s="155"/>
      <c r="U13" s="156"/>
      <c r="X13" s="6"/>
      <c r="Y13" s="6"/>
      <c r="AD13" s="155"/>
      <c r="AE13" s="156"/>
      <c r="AH13" s="6"/>
      <c r="AI13" s="6"/>
      <c r="AN13" s="155"/>
      <c r="AO13" s="156"/>
      <c r="AR13" s="6"/>
      <c r="AS13" s="6"/>
      <c r="AX13" s="155"/>
      <c r="AY13" s="156"/>
      <c r="BB13" s="6"/>
      <c r="BC13" s="6"/>
    </row>
    <row r="14" spans="2:59" ht="17.100000000000001" customHeight="1" x14ac:dyDescent="0.25">
      <c r="B14" s="220" t="s">
        <v>283</v>
      </c>
      <c r="C14" s="222" t="s">
        <v>287</v>
      </c>
      <c r="D14" s="218" t="s">
        <v>280</v>
      </c>
      <c r="E14" s="219"/>
      <c r="F14" s="218" t="s">
        <v>281</v>
      </c>
      <c r="G14" s="219"/>
      <c r="H14" s="218" t="s">
        <v>282</v>
      </c>
      <c r="I14" s="219"/>
      <c r="J14" s="157"/>
      <c r="K14" s="156"/>
      <c r="L14" s="220" t="s">
        <v>283</v>
      </c>
      <c r="M14" s="222" t="s">
        <v>287</v>
      </c>
      <c r="N14" s="218" t="s">
        <v>280</v>
      </c>
      <c r="O14" s="219"/>
      <c r="P14" s="218" t="s">
        <v>281</v>
      </c>
      <c r="Q14" s="219"/>
      <c r="R14" s="218" t="s">
        <v>282</v>
      </c>
      <c r="S14" s="219"/>
      <c r="T14" s="157"/>
      <c r="U14" s="156"/>
      <c r="V14" s="220" t="s">
        <v>283</v>
      </c>
      <c r="W14" s="222" t="s">
        <v>287</v>
      </c>
      <c r="X14" s="218" t="s">
        <v>280</v>
      </c>
      <c r="Y14" s="219"/>
      <c r="Z14" s="218" t="s">
        <v>281</v>
      </c>
      <c r="AA14" s="219"/>
      <c r="AB14" s="218" t="s">
        <v>282</v>
      </c>
      <c r="AC14" s="219"/>
      <c r="AD14" s="157"/>
      <c r="AE14" s="156"/>
      <c r="AF14" s="220" t="s">
        <v>283</v>
      </c>
      <c r="AG14" s="222" t="s">
        <v>287</v>
      </c>
      <c r="AH14" s="218" t="s">
        <v>280</v>
      </c>
      <c r="AI14" s="219"/>
      <c r="AJ14" s="218" t="s">
        <v>281</v>
      </c>
      <c r="AK14" s="219"/>
      <c r="AL14" s="218" t="s">
        <v>282</v>
      </c>
      <c r="AM14" s="219"/>
      <c r="AN14" s="157"/>
      <c r="AO14" s="156"/>
      <c r="AP14" s="220" t="s">
        <v>283</v>
      </c>
      <c r="AQ14" s="222" t="s">
        <v>287</v>
      </c>
      <c r="AR14" s="218" t="s">
        <v>280</v>
      </c>
      <c r="AS14" s="219"/>
      <c r="AT14" s="218" t="s">
        <v>281</v>
      </c>
      <c r="AU14" s="219"/>
      <c r="AV14" s="218" t="s">
        <v>282</v>
      </c>
      <c r="AW14" s="219"/>
      <c r="AX14" s="157"/>
      <c r="AY14" s="156"/>
      <c r="AZ14" s="220" t="s">
        <v>283</v>
      </c>
      <c r="BA14" s="222" t="s">
        <v>287</v>
      </c>
      <c r="BB14" s="218" t="s">
        <v>280</v>
      </c>
      <c r="BC14" s="219"/>
      <c r="BD14" s="218" t="s">
        <v>281</v>
      </c>
      <c r="BE14" s="219"/>
      <c r="BF14" s="218" t="s">
        <v>282</v>
      </c>
      <c r="BG14" s="219"/>
    </row>
    <row r="15" spans="2:59" ht="30" x14ac:dyDescent="0.25">
      <c r="B15" s="221"/>
      <c r="C15" s="223"/>
      <c r="D15" s="153" t="s">
        <v>211</v>
      </c>
      <c r="E15" s="152" t="s">
        <v>212</v>
      </c>
      <c r="F15" s="153" t="s">
        <v>211</v>
      </c>
      <c r="G15" s="152" t="s">
        <v>212</v>
      </c>
      <c r="H15" s="153" t="s">
        <v>211</v>
      </c>
      <c r="I15" s="152" t="s">
        <v>212</v>
      </c>
      <c r="J15" s="155"/>
      <c r="K15" s="156"/>
      <c r="L15" s="221"/>
      <c r="M15" s="223"/>
      <c r="N15" s="153" t="s">
        <v>211</v>
      </c>
      <c r="O15" s="152" t="s">
        <v>212</v>
      </c>
      <c r="P15" s="153" t="s">
        <v>211</v>
      </c>
      <c r="Q15" s="152" t="s">
        <v>212</v>
      </c>
      <c r="R15" s="153" t="s">
        <v>211</v>
      </c>
      <c r="S15" s="152" t="s">
        <v>212</v>
      </c>
      <c r="T15" s="155"/>
      <c r="U15" s="156"/>
      <c r="V15" s="221"/>
      <c r="W15" s="223"/>
      <c r="X15" s="153" t="s">
        <v>211</v>
      </c>
      <c r="Y15" s="152" t="s">
        <v>212</v>
      </c>
      <c r="Z15" s="153" t="s">
        <v>211</v>
      </c>
      <c r="AA15" s="152" t="s">
        <v>212</v>
      </c>
      <c r="AB15" s="153" t="s">
        <v>211</v>
      </c>
      <c r="AC15" s="152" t="s">
        <v>212</v>
      </c>
      <c r="AD15" s="155"/>
      <c r="AE15" s="156"/>
      <c r="AF15" s="221"/>
      <c r="AG15" s="223"/>
      <c r="AH15" s="153" t="s">
        <v>211</v>
      </c>
      <c r="AI15" s="152" t="s">
        <v>212</v>
      </c>
      <c r="AJ15" s="153" t="s">
        <v>211</v>
      </c>
      <c r="AK15" s="152" t="s">
        <v>212</v>
      </c>
      <c r="AL15" s="153" t="s">
        <v>211</v>
      </c>
      <c r="AM15" s="152" t="s">
        <v>212</v>
      </c>
      <c r="AN15" s="155"/>
      <c r="AO15" s="156"/>
      <c r="AP15" s="221"/>
      <c r="AQ15" s="223"/>
      <c r="AR15" s="153" t="s">
        <v>211</v>
      </c>
      <c r="AS15" s="152" t="s">
        <v>212</v>
      </c>
      <c r="AT15" s="153" t="s">
        <v>211</v>
      </c>
      <c r="AU15" s="152" t="s">
        <v>212</v>
      </c>
      <c r="AV15" s="153" t="s">
        <v>211</v>
      </c>
      <c r="AW15" s="152" t="s">
        <v>212</v>
      </c>
      <c r="AX15" s="155"/>
      <c r="AY15" s="156"/>
      <c r="AZ15" s="221"/>
      <c r="BA15" s="223"/>
      <c r="BB15" s="153" t="s">
        <v>211</v>
      </c>
      <c r="BC15" s="152" t="s">
        <v>212</v>
      </c>
      <c r="BD15" s="153" t="s">
        <v>211</v>
      </c>
      <c r="BE15" s="152" t="s">
        <v>212</v>
      </c>
      <c r="BF15" s="153" t="s">
        <v>211</v>
      </c>
      <c r="BG15" s="152" t="s">
        <v>212</v>
      </c>
    </row>
    <row r="16" spans="2:59" x14ac:dyDescent="0.25">
      <c r="B16" s="154">
        <v>0</v>
      </c>
      <c r="C16" s="63">
        <f>'Default parameters'!C14</f>
        <v>9.0442999999999996E-2</v>
      </c>
      <c r="D16" s="59">
        <f t="shared" ref="D16:D47" si="0">IF(AND(B16&gt;($D$8-1), B16&lt;$D$9),1,0)</f>
        <v>0</v>
      </c>
      <c r="E16" s="63">
        <f>D16*C16</f>
        <v>0</v>
      </c>
      <c r="F16" s="59">
        <f t="shared" ref="F16:F47" si="1">IF(AND(B16&gt;($E$8-1), B16&lt;$E$9),1,0)</f>
        <v>0</v>
      </c>
      <c r="G16" s="63">
        <f>F16*C16</f>
        <v>0</v>
      </c>
      <c r="H16" s="59">
        <f t="shared" ref="H16:H47" si="2">IF(AND(B16&gt;($F$8-1), B16&lt;$F$9),1,0)</f>
        <v>0</v>
      </c>
      <c r="I16" s="63">
        <f>H16*C16</f>
        <v>0</v>
      </c>
      <c r="J16" s="155"/>
      <c r="K16" s="156"/>
      <c r="L16" s="154">
        <v>0</v>
      </c>
      <c r="M16" s="63">
        <f>'Default parameters'!D14</f>
        <v>9.8314355000000006E-2</v>
      </c>
      <c r="N16" s="59">
        <f>IF(AND(L16&gt;($N$8-1), L16&lt;$N$9),1,0)</f>
        <v>0</v>
      </c>
      <c r="O16" s="63">
        <f>N16*M16</f>
        <v>0</v>
      </c>
      <c r="P16" s="59">
        <f>IF(AND(L16&gt;($O$8-1), L16&lt;$O$9),1,0)</f>
        <v>0</v>
      </c>
      <c r="Q16" s="63">
        <f>P16*M16</f>
        <v>0</v>
      </c>
      <c r="R16" s="59">
        <f>IF(AND(L16&gt;($P$8-1), L16&lt;$P$9),1,0)</f>
        <v>0</v>
      </c>
      <c r="S16" s="63">
        <f>R16*M16</f>
        <v>0</v>
      </c>
      <c r="T16" s="155"/>
      <c r="U16" s="156"/>
      <c r="V16" s="154">
        <v>0</v>
      </c>
      <c r="W16" s="63">
        <f>'Default parameters'!E14</f>
        <v>5.4699538999999998E-2</v>
      </c>
      <c r="X16" s="59">
        <f>IF(AND(V16&gt;($N$8-1), V16&lt;$N$9),1,0)</f>
        <v>0</v>
      </c>
      <c r="Y16" s="63">
        <f>X16*W16</f>
        <v>0</v>
      </c>
      <c r="Z16" s="59">
        <f>IF(AND(V16&gt;($O$8-1), V16&lt;$O$9),1,0)</f>
        <v>0</v>
      </c>
      <c r="AA16" s="63">
        <f>Z16*W16</f>
        <v>0</v>
      </c>
      <c r="AB16" s="59">
        <f>IF(AND(V16&gt;($P$8-1), V16&lt;$P$9),1,0)</f>
        <v>0</v>
      </c>
      <c r="AC16" s="63">
        <f>AB16*W16</f>
        <v>0</v>
      </c>
      <c r="AD16" s="155"/>
      <c r="AE16" s="156"/>
      <c r="AF16" s="154">
        <v>0</v>
      </c>
      <c r="AG16" s="63">
        <f>'Default parameters'!F14</f>
        <v>6.1137149000000002E-2</v>
      </c>
      <c r="AH16" s="59">
        <f>IF(AND(AF16&gt;($N$8-1), AF16&lt;$N$9),1,0)</f>
        <v>0</v>
      </c>
      <c r="AI16" s="63">
        <f>AH16*AG16</f>
        <v>0</v>
      </c>
      <c r="AJ16" s="59">
        <f>IF(AND(AF16&gt;($O$8-1), AF16&lt;$O$9),1,0)</f>
        <v>0</v>
      </c>
      <c r="AK16" s="63">
        <f>AJ16*AG16</f>
        <v>0</v>
      </c>
      <c r="AL16" s="59">
        <f>IF(AND(AF16&gt;($P$8-1), AF16&lt;$P$9),1,0)</f>
        <v>0</v>
      </c>
      <c r="AM16" s="63">
        <f>AL16*AG16</f>
        <v>0</v>
      </c>
      <c r="AN16" s="155"/>
      <c r="AO16" s="156"/>
      <c r="AP16" s="154">
        <v>0</v>
      </c>
      <c r="AQ16" s="63">
        <f>'Default parameters'!G14</f>
        <v>5.5193185999999998E-2</v>
      </c>
      <c r="AR16" s="59">
        <f>IF(AND(AP16&gt;($N$8-1), AP16&lt;$N$9),1,0)</f>
        <v>0</v>
      </c>
      <c r="AS16" s="63">
        <f>AR16*AQ16</f>
        <v>0</v>
      </c>
      <c r="AT16" s="59">
        <f>IF(AND(AP16&gt;($O$8-1), AP16&lt;$O$9),1,0)</f>
        <v>0</v>
      </c>
      <c r="AU16" s="63">
        <f>AT16*AQ16</f>
        <v>0</v>
      </c>
      <c r="AV16" s="59">
        <f>IF(AND(AP16&gt;($P$8-1), AP16&lt;$P$9),1,0)</f>
        <v>0</v>
      </c>
      <c r="AW16" s="63">
        <f>AV16*AQ16</f>
        <v>0</v>
      </c>
      <c r="AX16" s="155"/>
      <c r="AY16" s="156"/>
      <c r="AZ16" s="154">
        <v>0</v>
      </c>
      <c r="BA16" s="63">
        <v>5.5193185999999998E-2</v>
      </c>
      <c r="BB16" s="59">
        <f>IF(AND(AZ16&gt;($N$8-1), AZ16&lt;$N$9),1,0)</f>
        <v>0</v>
      </c>
      <c r="BC16" s="63">
        <f>BB16*BA16</f>
        <v>0</v>
      </c>
      <c r="BD16" s="59">
        <f>IF(AND(AZ16&gt;($O$8-1), AZ16&lt;$O$9),1,0)</f>
        <v>0</v>
      </c>
      <c r="BE16" s="63">
        <f>BD16*BA16</f>
        <v>0</v>
      </c>
      <c r="BF16" s="59">
        <f>IF(AND(AZ16&gt;($P$8-1), AZ16&lt;$P$9),1,0)</f>
        <v>0</v>
      </c>
      <c r="BG16" s="63">
        <f>BF16*BA16</f>
        <v>0</v>
      </c>
    </row>
    <row r="17" spans="2:59" x14ac:dyDescent="0.25">
      <c r="B17" s="154">
        <v>1</v>
      </c>
      <c r="C17" s="63">
        <f>'Default parameters'!C15</f>
        <v>8.2272999999999999E-2</v>
      </c>
      <c r="D17" s="59">
        <f t="shared" si="0"/>
        <v>0</v>
      </c>
      <c r="E17" s="63">
        <f t="shared" ref="E17:E80" si="3">D17*C17</f>
        <v>0</v>
      </c>
      <c r="F17" s="59">
        <f t="shared" si="1"/>
        <v>0</v>
      </c>
      <c r="G17" s="63">
        <f t="shared" ref="G17:G80" si="4">F17*C17</f>
        <v>0</v>
      </c>
      <c r="H17" s="59">
        <f t="shared" si="2"/>
        <v>0</v>
      </c>
      <c r="I17" s="63">
        <f t="shared" ref="I17:I80" si="5">H17*C17</f>
        <v>0</v>
      </c>
      <c r="J17" s="155"/>
      <c r="K17" s="156"/>
      <c r="L17" s="154">
        <v>1</v>
      </c>
      <c r="M17" s="63">
        <f>'Default parameters'!D15</f>
        <v>8.8656966000000004E-2</v>
      </c>
      <c r="N17" s="59">
        <f t="shared" ref="N17:N80" si="6">IF(AND(L17&gt;($N$8-1), L17&lt;$N$9),1,0)</f>
        <v>0</v>
      </c>
      <c r="O17" s="63">
        <f t="shared" ref="O17:O80" si="7">N17*M17</f>
        <v>0</v>
      </c>
      <c r="P17" s="59">
        <f t="shared" ref="P17:P80" si="8">IF(AND(L17&gt;($O$8-1), L17&lt;$O$9),1,0)</f>
        <v>0</v>
      </c>
      <c r="Q17" s="63">
        <f t="shared" ref="Q17:Q80" si="9">P17*M17</f>
        <v>0</v>
      </c>
      <c r="R17" s="59">
        <f t="shared" ref="R17:R80" si="10">IF(AND(L17&gt;($P$8-1), L17&lt;$P$9),1,0)</f>
        <v>0</v>
      </c>
      <c r="S17" s="63">
        <f t="shared" ref="S17:S80" si="11">R17*M17</f>
        <v>0</v>
      </c>
      <c r="T17" s="155"/>
      <c r="U17" s="156"/>
      <c r="V17" s="154">
        <v>1</v>
      </c>
      <c r="W17" s="63">
        <f>'Default parameters'!E15</f>
        <v>5.1695385000000003E-2</v>
      </c>
      <c r="X17" s="59">
        <f t="shared" ref="X17:X80" si="12">IF(AND(V17&gt;($N$8-1), V17&lt;$N$9),1,0)</f>
        <v>0</v>
      </c>
      <c r="Y17" s="63">
        <f t="shared" ref="Y17:Y80" si="13">X17*W17</f>
        <v>0</v>
      </c>
      <c r="Z17" s="59">
        <f t="shared" ref="Z17:Z80" si="14">IF(AND(V17&gt;($O$8-1), V17&lt;$O$9),1,0)</f>
        <v>0</v>
      </c>
      <c r="AA17" s="63">
        <f t="shared" ref="AA17:AA80" si="15">Z17*W17</f>
        <v>0</v>
      </c>
      <c r="AB17" s="59">
        <f t="shared" ref="AB17:AB80" si="16">IF(AND(V17&gt;($P$8-1), V17&lt;$P$9),1,0)</f>
        <v>0</v>
      </c>
      <c r="AC17" s="63">
        <f t="shared" ref="AC17:AC80" si="17">AB17*W17</f>
        <v>0</v>
      </c>
      <c r="AD17" s="155"/>
      <c r="AE17" s="156"/>
      <c r="AF17" s="154">
        <v>1</v>
      </c>
      <c r="AG17" s="63">
        <f>'Default parameters'!F15</f>
        <v>5.7409834E-2</v>
      </c>
      <c r="AH17" s="59">
        <f t="shared" ref="AH17:AH80" si="18">IF(AND(AF17&gt;($N$8-1), AF17&lt;$N$9),1,0)</f>
        <v>0</v>
      </c>
      <c r="AI17" s="63">
        <f t="shared" ref="AI17:AI80" si="19">AH17*AG17</f>
        <v>0</v>
      </c>
      <c r="AJ17" s="59">
        <f t="shared" ref="AJ17:AJ80" si="20">IF(AND(AF17&gt;($O$8-1), AF17&lt;$O$9),1,0)</f>
        <v>0</v>
      </c>
      <c r="AK17" s="63">
        <f t="shared" ref="AK17:AK80" si="21">AJ17*AG17</f>
        <v>0</v>
      </c>
      <c r="AL17" s="59">
        <f t="shared" ref="AL17:AL80" si="22">IF(AND(AF17&gt;($P$8-1), AF17&lt;$P$9),1,0)</f>
        <v>0</v>
      </c>
      <c r="AM17" s="63">
        <f t="shared" ref="AM17:AM80" si="23">AL17*AG17</f>
        <v>0</v>
      </c>
      <c r="AN17" s="155"/>
      <c r="AO17" s="156"/>
      <c r="AP17" s="154">
        <v>1</v>
      </c>
      <c r="AQ17" s="63">
        <f>'Default parameters'!G15</f>
        <v>5.2160351000000001E-2</v>
      </c>
      <c r="AR17" s="59">
        <f t="shared" ref="AR17:AR80" si="24">IF(AND(AP17&gt;($N$8-1), AP17&lt;$N$9),1,0)</f>
        <v>0</v>
      </c>
      <c r="AS17" s="63">
        <f t="shared" ref="AS17:AS80" si="25">AR17*AQ17</f>
        <v>0</v>
      </c>
      <c r="AT17" s="59">
        <f t="shared" ref="AT17:AT80" si="26">IF(AND(AP17&gt;($O$8-1), AP17&lt;$O$9),1,0)</f>
        <v>0</v>
      </c>
      <c r="AU17" s="63">
        <f t="shared" ref="AU17:AU80" si="27">AT17*AQ17</f>
        <v>0</v>
      </c>
      <c r="AV17" s="59">
        <f t="shared" ref="AV17:AV80" si="28">IF(AND(AP17&gt;($P$8-1), AP17&lt;$P$9),1,0)</f>
        <v>0</v>
      </c>
      <c r="AW17" s="63">
        <f t="shared" ref="AW17:AW80" si="29">AV17*AQ17</f>
        <v>0</v>
      </c>
      <c r="AX17" s="155"/>
      <c r="AY17" s="156"/>
      <c r="AZ17" s="154">
        <v>1</v>
      </c>
      <c r="BA17" s="63">
        <v>5.2160351000000001E-2</v>
      </c>
      <c r="BB17" s="59">
        <f t="shared" ref="BB17:BB80" si="30">IF(AND(AZ17&gt;($N$8-1), AZ17&lt;$N$9),1,0)</f>
        <v>0</v>
      </c>
      <c r="BC17" s="63">
        <f t="shared" ref="BC17:BC80" si="31">BB17*BA17</f>
        <v>0</v>
      </c>
      <c r="BD17" s="59">
        <f t="shared" ref="BD17:BD80" si="32">IF(AND(AZ17&gt;($O$8-1), AZ17&lt;$O$9),1,0)</f>
        <v>0</v>
      </c>
      <c r="BE17" s="63">
        <f t="shared" ref="BE17:BE80" si="33">BD17*BA17</f>
        <v>0</v>
      </c>
      <c r="BF17" s="59">
        <f t="shared" ref="BF17:BF80" si="34">IF(AND(AZ17&gt;($P$8-1), AZ17&lt;$P$9),1,0)</f>
        <v>0</v>
      </c>
      <c r="BG17" s="63">
        <f t="shared" ref="BG17:BG80" si="35">BF17*BA17</f>
        <v>0</v>
      </c>
    </row>
    <row r="18" spans="2:59" x14ac:dyDescent="0.25">
      <c r="B18" s="154">
        <v>2</v>
      </c>
      <c r="C18" s="63">
        <f>'Default parameters'!C16</f>
        <v>7.4841000000000005E-2</v>
      </c>
      <c r="D18" s="59">
        <f t="shared" si="0"/>
        <v>0</v>
      </c>
      <c r="E18" s="63">
        <f t="shared" si="3"/>
        <v>0</v>
      </c>
      <c r="F18" s="59">
        <f t="shared" si="1"/>
        <v>0</v>
      </c>
      <c r="G18" s="63">
        <f t="shared" si="4"/>
        <v>0</v>
      </c>
      <c r="H18" s="59">
        <f t="shared" si="2"/>
        <v>0</v>
      </c>
      <c r="I18" s="63">
        <f t="shared" si="5"/>
        <v>0</v>
      </c>
      <c r="J18" s="155"/>
      <c r="K18" s="156"/>
      <c r="L18" s="154">
        <v>2</v>
      </c>
      <c r="M18" s="63">
        <f>'Default parameters'!D16</f>
        <v>7.9948180999999993E-2</v>
      </c>
      <c r="N18" s="59">
        <f t="shared" si="6"/>
        <v>0</v>
      </c>
      <c r="O18" s="63">
        <f t="shared" si="7"/>
        <v>0</v>
      </c>
      <c r="P18" s="59">
        <f t="shared" si="8"/>
        <v>0</v>
      </c>
      <c r="Q18" s="63">
        <f t="shared" si="9"/>
        <v>0</v>
      </c>
      <c r="R18" s="59">
        <f t="shared" si="10"/>
        <v>0</v>
      </c>
      <c r="S18" s="63">
        <f t="shared" si="11"/>
        <v>0</v>
      </c>
      <c r="T18" s="155"/>
      <c r="U18" s="156"/>
      <c r="V18" s="154">
        <v>2</v>
      </c>
      <c r="W18" s="63">
        <f>'Default parameters'!E16</f>
        <v>4.885635E-2</v>
      </c>
      <c r="X18" s="59">
        <f t="shared" si="12"/>
        <v>0</v>
      </c>
      <c r="Y18" s="63">
        <f t="shared" si="13"/>
        <v>0</v>
      </c>
      <c r="Z18" s="59">
        <f t="shared" si="14"/>
        <v>0</v>
      </c>
      <c r="AA18" s="63">
        <f t="shared" si="15"/>
        <v>0</v>
      </c>
      <c r="AB18" s="59">
        <f t="shared" si="16"/>
        <v>0</v>
      </c>
      <c r="AC18" s="63">
        <f t="shared" si="17"/>
        <v>0</v>
      </c>
      <c r="AD18" s="155"/>
      <c r="AE18" s="156"/>
      <c r="AF18" s="154">
        <v>2</v>
      </c>
      <c r="AG18" s="63">
        <f>'Default parameters'!F16</f>
        <v>5.3909756000000003E-2</v>
      </c>
      <c r="AH18" s="59">
        <f t="shared" si="18"/>
        <v>0</v>
      </c>
      <c r="AI18" s="63">
        <f t="shared" si="19"/>
        <v>0</v>
      </c>
      <c r="AJ18" s="59">
        <f t="shared" si="20"/>
        <v>0</v>
      </c>
      <c r="AK18" s="63">
        <f t="shared" si="21"/>
        <v>0</v>
      </c>
      <c r="AL18" s="59">
        <f t="shared" si="22"/>
        <v>0</v>
      </c>
      <c r="AM18" s="63">
        <f t="shared" si="23"/>
        <v>0</v>
      </c>
      <c r="AN18" s="155"/>
      <c r="AO18" s="156"/>
      <c r="AP18" s="154">
        <v>2</v>
      </c>
      <c r="AQ18" s="63">
        <f>'Default parameters'!G16</f>
        <v>4.9294153E-2</v>
      </c>
      <c r="AR18" s="59">
        <f t="shared" si="24"/>
        <v>0</v>
      </c>
      <c r="AS18" s="63">
        <f t="shared" si="25"/>
        <v>0</v>
      </c>
      <c r="AT18" s="59">
        <f t="shared" si="26"/>
        <v>0</v>
      </c>
      <c r="AU18" s="63">
        <f t="shared" si="27"/>
        <v>0</v>
      </c>
      <c r="AV18" s="59">
        <f t="shared" si="28"/>
        <v>0</v>
      </c>
      <c r="AW18" s="63">
        <f t="shared" si="29"/>
        <v>0</v>
      </c>
      <c r="AX18" s="155"/>
      <c r="AY18" s="156"/>
      <c r="AZ18" s="154">
        <v>2</v>
      </c>
      <c r="BA18" s="63">
        <v>4.9294153E-2</v>
      </c>
      <c r="BB18" s="59">
        <f t="shared" si="30"/>
        <v>0</v>
      </c>
      <c r="BC18" s="63">
        <f t="shared" si="31"/>
        <v>0</v>
      </c>
      <c r="BD18" s="59">
        <f t="shared" si="32"/>
        <v>0</v>
      </c>
      <c r="BE18" s="63">
        <f t="shared" si="33"/>
        <v>0</v>
      </c>
      <c r="BF18" s="59">
        <f t="shared" si="34"/>
        <v>0</v>
      </c>
      <c r="BG18" s="63">
        <f t="shared" si="35"/>
        <v>0</v>
      </c>
    </row>
    <row r="19" spans="2:59" x14ac:dyDescent="0.25">
      <c r="B19" s="154">
        <v>3</v>
      </c>
      <c r="C19" s="63">
        <f>'Default parameters'!C17</f>
        <v>6.8080000000000002E-2</v>
      </c>
      <c r="D19" s="59">
        <f t="shared" si="0"/>
        <v>0</v>
      </c>
      <c r="E19" s="63">
        <f t="shared" si="3"/>
        <v>0</v>
      </c>
      <c r="F19" s="59">
        <f t="shared" si="1"/>
        <v>0</v>
      </c>
      <c r="G19" s="63">
        <f t="shared" si="4"/>
        <v>0</v>
      </c>
      <c r="H19" s="59">
        <f t="shared" si="2"/>
        <v>0</v>
      </c>
      <c r="I19" s="63">
        <f t="shared" si="5"/>
        <v>0</v>
      </c>
      <c r="J19" s="155"/>
      <c r="K19" s="156"/>
      <c r="L19" s="154">
        <v>3</v>
      </c>
      <c r="M19" s="63">
        <f>'Default parameters'!D17</f>
        <v>7.2094795000000003E-2</v>
      </c>
      <c r="N19" s="59">
        <f t="shared" si="6"/>
        <v>0</v>
      </c>
      <c r="O19" s="63">
        <f t="shared" si="7"/>
        <v>0</v>
      </c>
      <c r="P19" s="59">
        <f t="shared" si="8"/>
        <v>0</v>
      </c>
      <c r="Q19" s="63">
        <f t="shared" si="9"/>
        <v>0</v>
      </c>
      <c r="R19" s="59">
        <f t="shared" si="10"/>
        <v>0</v>
      </c>
      <c r="S19" s="63">
        <f t="shared" si="11"/>
        <v>0</v>
      </c>
      <c r="T19" s="155"/>
      <c r="U19" s="156"/>
      <c r="V19" s="154">
        <v>3</v>
      </c>
      <c r="W19" s="63">
        <f>'Default parameters'!E17</f>
        <v>4.6173429000000002E-2</v>
      </c>
      <c r="X19" s="59">
        <f t="shared" si="12"/>
        <v>0</v>
      </c>
      <c r="Y19" s="63">
        <f t="shared" si="13"/>
        <v>0</v>
      </c>
      <c r="Z19" s="59">
        <f t="shared" si="14"/>
        <v>0</v>
      </c>
      <c r="AA19" s="63">
        <f t="shared" si="15"/>
        <v>0</v>
      </c>
      <c r="AB19" s="59">
        <f t="shared" si="16"/>
        <v>0</v>
      </c>
      <c r="AC19" s="63">
        <f t="shared" si="17"/>
        <v>0</v>
      </c>
      <c r="AD19" s="155"/>
      <c r="AE19" s="156"/>
      <c r="AF19" s="154">
        <v>3</v>
      </c>
      <c r="AG19" s="63">
        <f>'Default parameters'!F17</f>
        <v>5.0623057999999999E-2</v>
      </c>
      <c r="AH19" s="59">
        <f t="shared" si="18"/>
        <v>0</v>
      </c>
      <c r="AI19" s="63">
        <f t="shared" si="19"/>
        <v>0</v>
      </c>
      <c r="AJ19" s="59">
        <f t="shared" si="20"/>
        <v>0</v>
      </c>
      <c r="AK19" s="63">
        <f t="shared" si="21"/>
        <v>0</v>
      </c>
      <c r="AL19" s="59">
        <f t="shared" si="22"/>
        <v>0</v>
      </c>
      <c r="AM19" s="63">
        <f t="shared" si="23"/>
        <v>0</v>
      </c>
      <c r="AN19" s="155"/>
      <c r="AO19" s="156"/>
      <c r="AP19" s="154">
        <v>3</v>
      </c>
      <c r="AQ19" s="63">
        <f>'Default parameters'!G17</f>
        <v>4.6585425999999999E-2</v>
      </c>
      <c r="AR19" s="59">
        <f t="shared" si="24"/>
        <v>0</v>
      </c>
      <c r="AS19" s="63">
        <f t="shared" si="25"/>
        <v>0</v>
      </c>
      <c r="AT19" s="59">
        <f t="shared" si="26"/>
        <v>0</v>
      </c>
      <c r="AU19" s="63">
        <f t="shared" si="27"/>
        <v>0</v>
      </c>
      <c r="AV19" s="59">
        <f t="shared" si="28"/>
        <v>0</v>
      </c>
      <c r="AW19" s="63">
        <f t="shared" si="29"/>
        <v>0</v>
      </c>
      <c r="AX19" s="155"/>
      <c r="AY19" s="156"/>
      <c r="AZ19" s="154">
        <v>3</v>
      </c>
      <c r="BA19" s="63">
        <v>4.6585425999999999E-2</v>
      </c>
      <c r="BB19" s="59">
        <f t="shared" si="30"/>
        <v>0</v>
      </c>
      <c r="BC19" s="63">
        <f t="shared" si="31"/>
        <v>0</v>
      </c>
      <c r="BD19" s="59">
        <f t="shared" si="32"/>
        <v>0</v>
      </c>
      <c r="BE19" s="63">
        <f t="shared" si="33"/>
        <v>0</v>
      </c>
      <c r="BF19" s="59">
        <f t="shared" si="34"/>
        <v>0</v>
      </c>
      <c r="BG19" s="63">
        <f t="shared" si="35"/>
        <v>0</v>
      </c>
    </row>
    <row r="20" spans="2:59" x14ac:dyDescent="0.25">
      <c r="B20" s="154">
        <v>4</v>
      </c>
      <c r="C20" s="63">
        <f>'Default parameters'!C18</f>
        <v>6.1928999999999998E-2</v>
      </c>
      <c r="D20" s="59">
        <f t="shared" si="0"/>
        <v>0</v>
      </c>
      <c r="E20" s="63">
        <f t="shared" si="3"/>
        <v>0</v>
      </c>
      <c r="F20" s="59">
        <f t="shared" si="1"/>
        <v>0</v>
      </c>
      <c r="G20" s="63">
        <f t="shared" si="4"/>
        <v>0</v>
      </c>
      <c r="H20" s="59">
        <f t="shared" si="2"/>
        <v>0</v>
      </c>
      <c r="I20" s="63">
        <f t="shared" si="5"/>
        <v>0</v>
      </c>
      <c r="J20" s="155"/>
      <c r="K20" s="156"/>
      <c r="L20" s="154">
        <v>4</v>
      </c>
      <c r="M20" s="63">
        <f>'Default parameters'!D18</f>
        <v>6.5012764000000001E-2</v>
      </c>
      <c r="N20" s="59">
        <f t="shared" si="6"/>
        <v>0</v>
      </c>
      <c r="O20" s="63">
        <f t="shared" si="7"/>
        <v>0</v>
      </c>
      <c r="P20" s="59">
        <f t="shared" si="8"/>
        <v>0</v>
      </c>
      <c r="Q20" s="63">
        <f t="shared" si="9"/>
        <v>0</v>
      </c>
      <c r="R20" s="59">
        <f t="shared" si="10"/>
        <v>0</v>
      </c>
      <c r="S20" s="63">
        <f t="shared" si="11"/>
        <v>0</v>
      </c>
      <c r="T20" s="155"/>
      <c r="U20" s="156"/>
      <c r="V20" s="154">
        <v>4</v>
      </c>
      <c r="W20" s="63">
        <f>'Default parameters'!E18</f>
        <v>4.3638097000000001E-2</v>
      </c>
      <c r="X20" s="59">
        <f t="shared" si="12"/>
        <v>0</v>
      </c>
      <c r="Y20" s="63">
        <f t="shared" si="13"/>
        <v>0</v>
      </c>
      <c r="Z20" s="59">
        <f t="shared" si="14"/>
        <v>0</v>
      </c>
      <c r="AA20" s="63">
        <f t="shared" si="15"/>
        <v>0</v>
      </c>
      <c r="AB20" s="59">
        <f t="shared" si="16"/>
        <v>0</v>
      </c>
      <c r="AC20" s="63">
        <f t="shared" si="17"/>
        <v>0</v>
      </c>
      <c r="AD20" s="155"/>
      <c r="AE20" s="156"/>
      <c r="AF20" s="154">
        <v>4</v>
      </c>
      <c r="AG20" s="63">
        <f>'Default parameters'!F18</f>
        <v>4.7536724000000002E-2</v>
      </c>
      <c r="AH20" s="59">
        <f t="shared" si="18"/>
        <v>0</v>
      </c>
      <c r="AI20" s="63">
        <f t="shared" si="19"/>
        <v>0</v>
      </c>
      <c r="AJ20" s="59">
        <f t="shared" si="20"/>
        <v>0</v>
      </c>
      <c r="AK20" s="63">
        <f t="shared" si="21"/>
        <v>0</v>
      </c>
      <c r="AL20" s="59">
        <f t="shared" si="22"/>
        <v>0</v>
      </c>
      <c r="AM20" s="63">
        <f t="shared" si="23"/>
        <v>0</v>
      </c>
      <c r="AN20" s="155"/>
      <c r="AO20" s="156"/>
      <c r="AP20" s="154">
        <v>4</v>
      </c>
      <c r="AQ20" s="63">
        <f>'Default parameters'!G18</f>
        <v>4.4025505E-2</v>
      </c>
      <c r="AR20" s="59">
        <f t="shared" si="24"/>
        <v>0</v>
      </c>
      <c r="AS20" s="63">
        <f t="shared" si="25"/>
        <v>0</v>
      </c>
      <c r="AT20" s="59">
        <f t="shared" si="26"/>
        <v>0</v>
      </c>
      <c r="AU20" s="63">
        <f t="shared" si="27"/>
        <v>0</v>
      </c>
      <c r="AV20" s="59">
        <f t="shared" si="28"/>
        <v>0</v>
      </c>
      <c r="AW20" s="63">
        <f t="shared" si="29"/>
        <v>0</v>
      </c>
      <c r="AX20" s="155"/>
      <c r="AY20" s="156"/>
      <c r="AZ20" s="154">
        <v>4</v>
      </c>
      <c r="BA20" s="63">
        <v>4.4025505E-2</v>
      </c>
      <c r="BB20" s="59">
        <f t="shared" si="30"/>
        <v>0</v>
      </c>
      <c r="BC20" s="63">
        <f t="shared" si="31"/>
        <v>0</v>
      </c>
      <c r="BD20" s="59">
        <f t="shared" si="32"/>
        <v>0</v>
      </c>
      <c r="BE20" s="63">
        <f t="shared" si="33"/>
        <v>0</v>
      </c>
      <c r="BF20" s="59">
        <f t="shared" si="34"/>
        <v>0</v>
      </c>
      <c r="BG20" s="63">
        <f t="shared" si="35"/>
        <v>0</v>
      </c>
    </row>
    <row r="21" spans="2:59" x14ac:dyDescent="0.25">
      <c r="B21" s="154">
        <v>5</v>
      </c>
      <c r="C21" s="63">
        <f>'Default parameters'!C19</f>
        <v>5.6334000000000002E-2</v>
      </c>
      <c r="D21" s="59">
        <f t="shared" si="0"/>
        <v>0</v>
      </c>
      <c r="E21" s="63">
        <f t="shared" si="3"/>
        <v>0</v>
      </c>
      <c r="F21" s="59">
        <f t="shared" si="1"/>
        <v>0</v>
      </c>
      <c r="G21" s="63">
        <f t="shared" si="4"/>
        <v>0</v>
      </c>
      <c r="H21" s="59">
        <f t="shared" si="2"/>
        <v>0</v>
      </c>
      <c r="I21" s="63">
        <f t="shared" si="5"/>
        <v>0</v>
      </c>
      <c r="J21" s="155"/>
      <c r="K21" s="156"/>
      <c r="L21" s="154">
        <v>5</v>
      </c>
      <c r="M21" s="63">
        <f>'Default parameters'!D19</f>
        <v>5.8626299999999999E-2</v>
      </c>
      <c r="N21" s="59">
        <f t="shared" si="6"/>
        <v>0</v>
      </c>
      <c r="O21" s="63">
        <f t="shared" si="7"/>
        <v>0</v>
      </c>
      <c r="P21" s="59">
        <f t="shared" si="8"/>
        <v>0</v>
      </c>
      <c r="Q21" s="63">
        <f t="shared" si="9"/>
        <v>0</v>
      </c>
      <c r="R21" s="59">
        <f t="shared" si="10"/>
        <v>0</v>
      </c>
      <c r="S21" s="63">
        <f t="shared" si="11"/>
        <v>0</v>
      </c>
      <c r="T21" s="155"/>
      <c r="U21" s="156"/>
      <c r="V21" s="154">
        <v>5</v>
      </c>
      <c r="W21" s="63">
        <f>'Default parameters'!E19</f>
        <v>4.1242283999999997E-2</v>
      </c>
      <c r="X21" s="59">
        <f t="shared" si="12"/>
        <v>0</v>
      </c>
      <c r="Y21" s="63">
        <f t="shared" si="13"/>
        <v>0</v>
      </c>
      <c r="Z21" s="59">
        <f t="shared" si="14"/>
        <v>0</v>
      </c>
      <c r="AA21" s="63">
        <f t="shared" si="15"/>
        <v>0</v>
      </c>
      <c r="AB21" s="59">
        <f t="shared" si="16"/>
        <v>0</v>
      </c>
      <c r="AC21" s="63">
        <f t="shared" si="17"/>
        <v>0</v>
      </c>
      <c r="AD21" s="155"/>
      <c r="AE21" s="156"/>
      <c r="AF21" s="154">
        <v>5</v>
      </c>
      <c r="AG21" s="63">
        <f>'Default parameters'!F19</f>
        <v>4.4638532000000002E-2</v>
      </c>
      <c r="AH21" s="59">
        <f t="shared" si="18"/>
        <v>0</v>
      </c>
      <c r="AI21" s="63">
        <f t="shared" si="19"/>
        <v>0</v>
      </c>
      <c r="AJ21" s="59">
        <f t="shared" si="20"/>
        <v>0</v>
      </c>
      <c r="AK21" s="63">
        <f t="shared" si="21"/>
        <v>0</v>
      </c>
      <c r="AL21" s="59">
        <f t="shared" si="22"/>
        <v>0</v>
      </c>
      <c r="AM21" s="63">
        <f t="shared" si="23"/>
        <v>0</v>
      </c>
      <c r="AN21" s="155"/>
      <c r="AO21" s="156"/>
      <c r="AP21" s="154">
        <v>5</v>
      </c>
      <c r="AQ21" s="63">
        <f>'Default parameters'!G19</f>
        <v>4.1606205E-2</v>
      </c>
      <c r="AR21" s="59">
        <f t="shared" si="24"/>
        <v>0</v>
      </c>
      <c r="AS21" s="63">
        <f t="shared" si="25"/>
        <v>0</v>
      </c>
      <c r="AT21" s="59">
        <f t="shared" si="26"/>
        <v>0</v>
      </c>
      <c r="AU21" s="63">
        <f t="shared" si="27"/>
        <v>0</v>
      </c>
      <c r="AV21" s="59">
        <f t="shared" si="28"/>
        <v>0</v>
      </c>
      <c r="AW21" s="63">
        <f t="shared" si="29"/>
        <v>0</v>
      </c>
      <c r="AX21" s="155"/>
      <c r="AY21" s="156"/>
      <c r="AZ21" s="154">
        <v>5</v>
      </c>
      <c r="BA21" s="63">
        <v>4.1606205E-2</v>
      </c>
      <c r="BB21" s="59">
        <f t="shared" si="30"/>
        <v>0</v>
      </c>
      <c r="BC21" s="63">
        <f t="shared" si="31"/>
        <v>0</v>
      </c>
      <c r="BD21" s="59">
        <f t="shared" si="32"/>
        <v>0</v>
      </c>
      <c r="BE21" s="63">
        <f t="shared" si="33"/>
        <v>0</v>
      </c>
      <c r="BF21" s="59">
        <f t="shared" si="34"/>
        <v>0</v>
      </c>
      <c r="BG21" s="63">
        <f t="shared" si="35"/>
        <v>0</v>
      </c>
    </row>
    <row r="22" spans="2:59" x14ac:dyDescent="0.25">
      <c r="B22" s="154">
        <v>6</v>
      </c>
      <c r="C22" s="63">
        <f>'Default parameters'!C20</f>
        <v>5.1244999999999999E-2</v>
      </c>
      <c r="D22" s="59">
        <f t="shared" si="0"/>
        <v>0</v>
      </c>
      <c r="E22" s="63">
        <f t="shared" si="3"/>
        <v>0</v>
      </c>
      <c r="F22" s="59">
        <f t="shared" si="1"/>
        <v>0</v>
      </c>
      <c r="G22" s="63">
        <f t="shared" si="4"/>
        <v>0</v>
      </c>
      <c r="H22" s="59">
        <f t="shared" si="2"/>
        <v>0</v>
      </c>
      <c r="I22" s="63">
        <f t="shared" si="5"/>
        <v>0</v>
      </c>
      <c r="J22" s="155"/>
      <c r="K22" s="156"/>
      <c r="L22" s="154">
        <v>6</v>
      </c>
      <c r="M22" s="63">
        <f>'Default parameters'!D20</f>
        <v>5.2867065999999997E-2</v>
      </c>
      <c r="N22" s="59">
        <f t="shared" si="6"/>
        <v>0</v>
      </c>
      <c r="O22" s="63">
        <f t="shared" si="7"/>
        <v>0</v>
      </c>
      <c r="P22" s="59">
        <f t="shared" si="8"/>
        <v>0</v>
      </c>
      <c r="Q22" s="63">
        <f t="shared" si="9"/>
        <v>0</v>
      </c>
      <c r="R22" s="59">
        <f t="shared" si="10"/>
        <v>0</v>
      </c>
      <c r="S22" s="63">
        <f t="shared" si="11"/>
        <v>0</v>
      </c>
      <c r="T22" s="155"/>
      <c r="U22" s="156"/>
      <c r="V22" s="154">
        <v>6</v>
      </c>
      <c r="W22" s="63">
        <f>'Default parameters'!E20</f>
        <v>3.8978354999999999E-2</v>
      </c>
      <c r="X22" s="59">
        <f t="shared" si="12"/>
        <v>0</v>
      </c>
      <c r="Y22" s="63">
        <f t="shared" si="13"/>
        <v>0</v>
      </c>
      <c r="Z22" s="59">
        <f t="shared" si="14"/>
        <v>0</v>
      </c>
      <c r="AA22" s="63">
        <f t="shared" si="15"/>
        <v>0</v>
      </c>
      <c r="AB22" s="59">
        <f t="shared" si="16"/>
        <v>0</v>
      </c>
      <c r="AC22" s="63">
        <f t="shared" si="17"/>
        <v>0</v>
      </c>
      <c r="AD22" s="155"/>
      <c r="AE22" s="156"/>
      <c r="AF22" s="154">
        <v>6</v>
      </c>
      <c r="AG22" s="63">
        <f>'Default parameters'!F20</f>
        <v>4.1917003000000001E-2</v>
      </c>
      <c r="AH22" s="59">
        <f t="shared" si="18"/>
        <v>0</v>
      </c>
      <c r="AI22" s="63">
        <f t="shared" si="19"/>
        <v>0</v>
      </c>
      <c r="AJ22" s="59">
        <f t="shared" si="20"/>
        <v>0</v>
      </c>
      <c r="AK22" s="63">
        <f t="shared" si="21"/>
        <v>0</v>
      </c>
      <c r="AL22" s="59">
        <f t="shared" si="22"/>
        <v>0</v>
      </c>
      <c r="AM22" s="63">
        <f t="shared" si="23"/>
        <v>0</v>
      </c>
      <c r="AN22" s="155"/>
      <c r="AO22" s="156"/>
      <c r="AP22" s="154">
        <v>6</v>
      </c>
      <c r="AQ22" s="63">
        <f>'Default parameters'!G20</f>
        <v>3.9319788000000001E-2</v>
      </c>
      <c r="AR22" s="59">
        <f t="shared" si="24"/>
        <v>0</v>
      </c>
      <c r="AS22" s="63">
        <f t="shared" si="25"/>
        <v>0</v>
      </c>
      <c r="AT22" s="59">
        <f t="shared" si="26"/>
        <v>0</v>
      </c>
      <c r="AU22" s="63">
        <f t="shared" si="27"/>
        <v>0</v>
      </c>
      <c r="AV22" s="59">
        <f t="shared" si="28"/>
        <v>0</v>
      </c>
      <c r="AW22" s="63">
        <f t="shared" si="29"/>
        <v>0</v>
      </c>
      <c r="AX22" s="155"/>
      <c r="AY22" s="156"/>
      <c r="AZ22" s="154">
        <v>6</v>
      </c>
      <c r="BA22" s="63">
        <v>3.9319788000000001E-2</v>
      </c>
      <c r="BB22" s="59">
        <f t="shared" si="30"/>
        <v>0</v>
      </c>
      <c r="BC22" s="63">
        <f t="shared" si="31"/>
        <v>0</v>
      </c>
      <c r="BD22" s="59">
        <f t="shared" si="32"/>
        <v>0</v>
      </c>
      <c r="BE22" s="63">
        <f t="shared" si="33"/>
        <v>0</v>
      </c>
      <c r="BF22" s="59">
        <f t="shared" si="34"/>
        <v>0</v>
      </c>
      <c r="BG22" s="63">
        <f t="shared" si="35"/>
        <v>0</v>
      </c>
    </row>
    <row r="23" spans="2:59" x14ac:dyDescent="0.25">
      <c r="B23" s="154">
        <v>7</v>
      </c>
      <c r="C23" s="63">
        <f>'Default parameters'!C21</f>
        <v>4.6614999999999997E-2</v>
      </c>
      <c r="D23" s="59">
        <f t="shared" si="0"/>
        <v>0</v>
      </c>
      <c r="E23" s="63">
        <f t="shared" si="3"/>
        <v>0</v>
      </c>
      <c r="F23" s="59">
        <f t="shared" si="1"/>
        <v>0</v>
      </c>
      <c r="G23" s="63">
        <f t="shared" si="4"/>
        <v>0</v>
      </c>
      <c r="H23" s="59">
        <f t="shared" si="2"/>
        <v>0</v>
      </c>
      <c r="I23" s="63">
        <f t="shared" si="5"/>
        <v>0</v>
      </c>
      <c r="J23" s="155"/>
      <c r="K23" s="156"/>
      <c r="L23" s="154">
        <v>7</v>
      </c>
      <c r="M23" s="63">
        <f>'Default parameters'!D21</f>
        <v>4.7673440999999997E-2</v>
      </c>
      <c r="N23" s="59">
        <f t="shared" si="6"/>
        <v>0</v>
      </c>
      <c r="O23" s="63">
        <f t="shared" si="7"/>
        <v>0</v>
      </c>
      <c r="P23" s="59">
        <f t="shared" si="8"/>
        <v>0</v>
      </c>
      <c r="Q23" s="63">
        <f t="shared" si="9"/>
        <v>0</v>
      </c>
      <c r="R23" s="59">
        <f t="shared" si="10"/>
        <v>0</v>
      </c>
      <c r="S23" s="63">
        <f t="shared" si="11"/>
        <v>0</v>
      </c>
      <c r="T23" s="155"/>
      <c r="U23" s="156"/>
      <c r="V23" s="154">
        <v>7</v>
      </c>
      <c r="W23" s="63">
        <f>'Default parameters'!E21</f>
        <v>3.6839082000000002E-2</v>
      </c>
      <c r="X23" s="59">
        <f t="shared" si="12"/>
        <v>0</v>
      </c>
      <c r="Y23" s="63">
        <f t="shared" si="13"/>
        <v>0</v>
      </c>
      <c r="Z23" s="59">
        <f t="shared" si="14"/>
        <v>0</v>
      </c>
      <c r="AA23" s="63">
        <f t="shared" si="15"/>
        <v>0</v>
      </c>
      <c r="AB23" s="59">
        <f t="shared" si="16"/>
        <v>0</v>
      </c>
      <c r="AC23" s="63">
        <f t="shared" si="17"/>
        <v>0</v>
      </c>
      <c r="AD23" s="155"/>
      <c r="AE23" s="156"/>
      <c r="AF23" s="154">
        <v>7</v>
      </c>
      <c r="AG23" s="63">
        <f>'Default parameters'!F21</f>
        <v>3.9361359999999998E-2</v>
      </c>
      <c r="AH23" s="59">
        <f t="shared" si="18"/>
        <v>0</v>
      </c>
      <c r="AI23" s="63">
        <f t="shared" si="19"/>
        <v>0</v>
      </c>
      <c r="AJ23" s="59">
        <f t="shared" si="20"/>
        <v>0</v>
      </c>
      <c r="AK23" s="63">
        <f t="shared" si="21"/>
        <v>0</v>
      </c>
      <c r="AL23" s="59">
        <f t="shared" si="22"/>
        <v>0</v>
      </c>
      <c r="AM23" s="63">
        <f t="shared" si="23"/>
        <v>0</v>
      </c>
      <c r="AN23" s="155"/>
      <c r="AO23" s="156"/>
      <c r="AP23" s="154">
        <v>7</v>
      </c>
      <c r="AQ23" s="63">
        <f>'Default parameters'!G21</f>
        <v>3.7158943999999999E-2</v>
      </c>
      <c r="AR23" s="59">
        <f t="shared" si="24"/>
        <v>0</v>
      </c>
      <c r="AS23" s="63">
        <f t="shared" si="25"/>
        <v>0</v>
      </c>
      <c r="AT23" s="59">
        <f t="shared" si="26"/>
        <v>0</v>
      </c>
      <c r="AU23" s="63">
        <f t="shared" si="27"/>
        <v>0</v>
      </c>
      <c r="AV23" s="59">
        <f t="shared" si="28"/>
        <v>0</v>
      </c>
      <c r="AW23" s="63">
        <f t="shared" si="29"/>
        <v>0</v>
      </c>
      <c r="AX23" s="155"/>
      <c r="AY23" s="156"/>
      <c r="AZ23" s="154">
        <v>7</v>
      </c>
      <c r="BA23" s="63">
        <v>3.7158943999999999E-2</v>
      </c>
      <c r="BB23" s="59">
        <f t="shared" si="30"/>
        <v>0</v>
      </c>
      <c r="BC23" s="63">
        <f t="shared" si="31"/>
        <v>0</v>
      </c>
      <c r="BD23" s="59">
        <f t="shared" si="32"/>
        <v>0</v>
      </c>
      <c r="BE23" s="63">
        <f t="shared" si="33"/>
        <v>0</v>
      </c>
      <c r="BF23" s="59">
        <f t="shared" si="34"/>
        <v>0</v>
      </c>
      <c r="BG23" s="63">
        <f t="shared" si="35"/>
        <v>0</v>
      </c>
    </row>
    <row r="24" spans="2:59" x14ac:dyDescent="0.25">
      <c r="B24" s="154">
        <v>8</v>
      </c>
      <c r="C24" s="63">
        <f>'Default parameters'!C22</f>
        <v>4.2403000000000003E-2</v>
      </c>
      <c r="D24" s="59">
        <f t="shared" si="0"/>
        <v>0</v>
      </c>
      <c r="E24" s="63">
        <f t="shared" si="3"/>
        <v>0</v>
      </c>
      <c r="F24" s="59">
        <f t="shared" si="1"/>
        <v>0</v>
      </c>
      <c r="G24" s="63">
        <f t="shared" si="4"/>
        <v>0</v>
      </c>
      <c r="H24" s="59">
        <f t="shared" si="2"/>
        <v>0</v>
      </c>
      <c r="I24" s="63">
        <f t="shared" si="5"/>
        <v>0</v>
      </c>
      <c r="J24" s="155"/>
      <c r="K24" s="156"/>
      <c r="L24" s="154">
        <v>8</v>
      </c>
      <c r="M24" s="63">
        <f>'Default parameters'!D22</f>
        <v>4.2989856999999999E-2</v>
      </c>
      <c r="N24" s="59">
        <f t="shared" si="6"/>
        <v>0</v>
      </c>
      <c r="O24" s="63">
        <f t="shared" si="7"/>
        <v>0</v>
      </c>
      <c r="P24" s="59">
        <f t="shared" si="8"/>
        <v>0</v>
      </c>
      <c r="Q24" s="63">
        <f t="shared" si="9"/>
        <v>0</v>
      </c>
      <c r="R24" s="59">
        <f t="shared" si="10"/>
        <v>0</v>
      </c>
      <c r="S24" s="63">
        <f t="shared" si="11"/>
        <v>0</v>
      </c>
      <c r="T24" s="155"/>
      <c r="U24" s="156"/>
      <c r="V24" s="154">
        <v>8</v>
      </c>
      <c r="W24" s="63">
        <f>'Default parameters'!E22</f>
        <v>3.4817629000000003E-2</v>
      </c>
      <c r="X24" s="59">
        <f t="shared" si="12"/>
        <v>0</v>
      </c>
      <c r="Y24" s="63">
        <f t="shared" si="13"/>
        <v>0</v>
      </c>
      <c r="Z24" s="59">
        <f t="shared" si="14"/>
        <v>0</v>
      </c>
      <c r="AA24" s="63">
        <f t="shared" si="15"/>
        <v>0</v>
      </c>
      <c r="AB24" s="59">
        <f t="shared" si="16"/>
        <v>0</v>
      </c>
      <c r="AC24" s="63">
        <f t="shared" si="17"/>
        <v>0</v>
      </c>
      <c r="AD24" s="155"/>
      <c r="AE24" s="156"/>
      <c r="AF24" s="154">
        <v>8</v>
      </c>
      <c r="AG24" s="63">
        <f>'Default parameters'!F22</f>
        <v>3.6961480999999997E-2</v>
      </c>
      <c r="AH24" s="59">
        <f t="shared" si="18"/>
        <v>0</v>
      </c>
      <c r="AI24" s="63">
        <f t="shared" si="19"/>
        <v>0</v>
      </c>
      <c r="AJ24" s="59">
        <f t="shared" si="20"/>
        <v>0</v>
      </c>
      <c r="AK24" s="63">
        <f t="shared" si="21"/>
        <v>0</v>
      </c>
      <c r="AL24" s="59">
        <f t="shared" si="22"/>
        <v>0</v>
      </c>
      <c r="AM24" s="63">
        <f t="shared" si="23"/>
        <v>0</v>
      </c>
      <c r="AN24" s="155"/>
      <c r="AO24" s="156"/>
      <c r="AP24" s="154">
        <v>8</v>
      </c>
      <c r="AQ24" s="63">
        <f>'Default parameters'!G22</f>
        <v>3.5116765000000001E-2</v>
      </c>
      <c r="AR24" s="59">
        <f t="shared" si="24"/>
        <v>0</v>
      </c>
      <c r="AS24" s="63">
        <f t="shared" si="25"/>
        <v>0</v>
      </c>
      <c r="AT24" s="59">
        <f t="shared" si="26"/>
        <v>0</v>
      </c>
      <c r="AU24" s="63">
        <f t="shared" si="27"/>
        <v>0</v>
      </c>
      <c r="AV24" s="59">
        <f t="shared" si="28"/>
        <v>0</v>
      </c>
      <c r="AW24" s="63">
        <f t="shared" si="29"/>
        <v>0</v>
      </c>
      <c r="AX24" s="155"/>
      <c r="AY24" s="156"/>
      <c r="AZ24" s="154">
        <v>8</v>
      </c>
      <c r="BA24" s="63">
        <v>3.5116765000000001E-2</v>
      </c>
      <c r="BB24" s="59">
        <f t="shared" si="30"/>
        <v>0</v>
      </c>
      <c r="BC24" s="63">
        <f t="shared" si="31"/>
        <v>0</v>
      </c>
      <c r="BD24" s="59">
        <f t="shared" si="32"/>
        <v>0</v>
      </c>
      <c r="BE24" s="63">
        <f t="shared" si="33"/>
        <v>0</v>
      </c>
      <c r="BF24" s="59">
        <f t="shared" si="34"/>
        <v>0</v>
      </c>
      <c r="BG24" s="63">
        <f t="shared" si="35"/>
        <v>0</v>
      </c>
    </row>
    <row r="25" spans="2:59" x14ac:dyDescent="0.25">
      <c r="B25" s="154">
        <v>9</v>
      </c>
      <c r="C25" s="63">
        <f>'Default parameters'!C23</f>
        <v>3.8572000000000002E-2</v>
      </c>
      <c r="D25" s="59">
        <f t="shared" si="0"/>
        <v>0</v>
      </c>
      <c r="E25" s="63">
        <f t="shared" si="3"/>
        <v>0</v>
      </c>
      <c r="F25" s="59">
        <f t="shared" si="1"/>
        <v>0</v>
      </c>
      <c r="G25" s="63">
        <f t="shared" si="4"/>
        <v>0</v>
      </c>
      <c r="H25" s="59">
        <f t="shared" si="2"/>
        <v>0</v>
      </c>
      <c r="I25" s="63">
        <f t="shared" si="5"/>
        <v>0</v>
      </c>
      <c r="J25" s="155"/>
      <c r="K25" s="156"/>
      <c r="L25" s="154">
        <v>9</v>
      </c>
      <c r="M25" s="63">
        <f>'Default parameters'!D23</f>
        <v>3.8766212000000001E-2</v>
      </c>
      <c r="N25" s="59">
        <f t="shared" si="6"/>
        <v>0</v>
      </c>
      <c r="O25" s="63">
        <f t="shared" si="7"/>
        <v>0</v>
      </c>
      <c r="P25" s="59">
        <f t="shared" si="8"/>
        <v>0</v>
      </c>
      <c r="Q25" s="63">
        <f t="shared" si="9"/>
        <v>0</v>
      </c>
      <c r="R25" s="59">
        <f t="shared" si="10"/>
        <v>0</v>
      </c>
      <c r="S25" s="63">
        <f t="shared" si="11"/>
        <v>0</v>
      </c>
      <c r="T25" s="155"/>
      <c r="U25" s="156"/>
      <c r="V25" s="154">
        <v>9</v>
      </c>
      <c r="W25" s="63">
        <f>'Default parameters'!E23</f>
        <v>3.2907527999999998E-2</v>
      </c>
      <c r="X25" s="59">
        <f t="shared" si="12"/>
        <v>0</v>
      </c>
      <c r="Y25" s="63">
        <f t="shared" si="13"/>
        <v>0</v>
      </c>
      <c r="Z25" s="59">
        <f t="shared" si="14"/>
        <v>0</v>
      </c>
      <c r="AA25" s="63">
        <f t="shared" si="15"/>
        <v>0</v>
      </c>
      <c r="AB25" s="59">
        <f t="shared" si="16"/>
        <v>0</v>
      </c>
      <c r="AC25" s="63">
        <f t="shared" si="17"/>
        <v>0</v>
      </c>
      <c r="AD25" s="155"/>
      <c r="AE25" s="156"/>
      <c r="AF25" s="154">
        <v>9</v>
      </c>
      <c r="AG25" s="63">
        <f>'Default parameters'!F23</f>
        <v>3.4707861999999999E-2</v>
      </c>
      <c r="AH25" s="59">
        <f t="shared" si="18"/>
        <v>0</v>
      </c>
      <c r="AI25" s="63">
        <f t="shared" si="19"/>
        <v>0</v>
      </c>
      <c r="AJ25" s="59">
        <f t="shared" si="20"/>
        <v>0</v>
      </c>
      <c r="AK25" s="63">
        <f t="shared" si="21"/>
        <v>0</v>
      </c>
      <c r="AL25" s="59">
        <f t="shared" si="22"/>
        <v>0</v>
      </c>
      <c r="AM25" s="63">
        <f t="shared" si="23"/>
        <v>0</v>
      </c>
      <c r="AN25" s="155"/>
      <c r="AO25" s="156"/>
      <c r="AP25" s="154">
        <v>9</v>
      </c>
      <c r="AQ25" s="63">
        <f>'Default parameters'!G23</f>
        <v>3.3186722000000002E-2</v>
      </c>
      <c r="AR25" s="59">
        <f t="shared" si="24"/>
        <v>0</v>
      </c>
      <c r="AS25" s="63">
        <f t="shared" si="25"/>
        <v>0</v>
      </c>
      <c r="AT25" s="59">
        <f t="shared" si="26"/>
        <v>0</v>
      </c>
      <c r="AU25" s="63">
        <f t="shared" si="27"/>
        <v>0</v>
      </c>
      <c r="AV25" s="59">
        <f t="shared" si="28"/>
        <v>0</v>
      </c>
      <c r="AW25" s="63">
        <f t="shared" si="29"/>
        <v>0</v>
      </c>
      <c r="AX25" s="155"/>
      <c r="AY25" s="156"/>
      <c r="AZ25" s="154">
        <v>9</v>
      </c>
      <c r="BA25" s="63">
        <v>3.3186722000000002E-2</v>
      </c>
      <c r="BB25" s="59">
        <f t="shared" si="30"/>
        <v>0</v>
      </c>
      <c r="BC25" s="63">
        <f t="shared" si="31"/>
        <v>0</v>
      </c>
      <c r="BD25" s="59">
        <f t="shared" si="32"/>
        <v>0</v>
      </c>
      <c r="BE25" s="63">
        <f t="shared" si="33"/>
        <v>0</v>
      </c>
      <c r="BF25" s="59">
        <f t="shared" si="34"/>
        <v>0</v>
      </c>
      <c r="BG25" s="63">
        <f t="shared" si="35"/>
        <v>0</v>
      </c>
    </row>
    <row r="26" spans="2:59" x14ac:dyDescent="0.25">
      <c r="B26" s="154">
        <v>10</v>
      </c>
      <c r="C26" s="63">
        <f>'Default parameters'!C24</f>
        <v>3.5085999999999999E-2</v>
      </c>
      <c r="D26" s="59">
        <f t="shared" si="0"/>
        <v>0</v>
      </c>
      <c r="E26" s="63">
        <f t="shared" si="3"/>
        <v>0</v>
      </c>
      <c r="F26" s="59">
        <f t="shared" si="1"/>
        <v>0</v>
      </c>
      <c r="G26" s="63">
        <f t="shared" si="4"/>
        <v>0</v>
      </c>
      <c r="H26" s="59">
        <f t="shared" si="2"/>
        <v>0</v>
      </c>
      <c r="I26" s="63">
        <f t="shared" si="5"/>
        <v>0</v>
      </c>
      <c r="J26" s="155"/>
      <c r="K26" s="156"/>
      <c r="L26" s="154">
        <v>10</v>
      </c>
      <c r="M26" s="63">
        <f>'Default parameters'!D24</f>
        <v>3.4957323999999998E-2</v>
      </c>
      <c r="N26" s="59">
        <f t="shared" si="6"/>
        <v>0</v>
      </c>
      <c r="O26" s="63">
        <f t="shared" si="7"/>
        <v>0</v>
      </c>
      <c r="P26" s="59">
        <f t="shared" si="8"/>
        <v>0</v>
      </c>
      <c r="Q26" s="63">
        <f t="shared" si="9"/>
        <v>0</v>
      </c>
      <c r="R26" s="59">
        <f t="shared" si="10"/>
        <v>0</v>
      </c>
      <c r="S26" s="63">
        <f t="shared" si="11"/>
        <v>0</v>
      </c>
      <c r="T26" s="155"/>
      <c r="U26" s="156"/>
      <c r="V26" s="154">
        <v>10</v>
      </c>
      <c r="W26" s="63">
        <f>'Default parameters'!E24</f>
        <v>3.1102660000000001E-2</v>
      </c>
      <c r="X26" s="59">
        <f t="shared" si="12"/>
        <v>0</v>
      </c>
      <c r="Y26" s="63">
        <f t="shared" si="13"/>
        <v>0</v>
      </c>
      <c r="Z26" s="59">
        <f t="shared" si="14"/>
        <v>0</v>
      </c>
      <c r="AA26" s="63">
        <f t="shared" si="15"/>
        <v>0</v>
      </c>
      <c r="AB26" s="59">
        <f t="shared" si="16"/>
        <v>0</v>
      </c>
      <c r="AC26" s="63">
        <f t="shared" si="17"/>
        <v>0</v>
      </c>
      <c r="AD26" s="155"/>
      <c r="AE26" s="156"/>
      <c r="AF26" s="154">
        <v>10</v>
      </c>
      <c r="AG26" s="63">
        <f>'Default parameters'!F24</f>
        <v>3.2591579000000002E-2</v>
      </c>
      <c r="AH26" s="59">
        <f t="shared" si="18"/>
        <v>0</v>
      </c>
      <c r="AI26" s="63">
        <f t="shared" si="19"/>
        <v>0</v>
      </c>
      <c r="AJ26" s="59">
        <f t="shared" si="20"/>
        <v>0</v>
      </c>
      <c r="AK26" s="63">
        <f t="shared" si="21"/>
        <v>0</v>
      </c>
      <c r="AL26" s="59">
        <f t="shared" si="22"/>
        <v>0</v>
      </c>
      <c r="AM26" s="63">
        <f t="shared" si="23"/>
        <v>0</v>
      </c>
      <c r="AN26" s="155"/>
      <c r="AO26" s="156"/>
      <c r="AP26" s="154">
        <v>10</v>
      </c>
      <c r="AQ26" s="63">
        <f>'Default parameters'!G24</f>
        <v>3.1362646000000001E-2</v>
      </c>
      <c r="AR26" s="59">
        <f t="shared" si="24"/>
        <v>0</v>
      </c>
      <c r="AS26" s="63">
        <f t="shared" si="25"/>
        <v>0</v>
      </c>
      <c r="AT26" s="59">
        <f t="shared" si="26"/>
        <v>0</v>
      </c>
      <c r="AU26" s="63">
        <f t="shared" si="27"/>
        <v>0</v>
      </c>
      <c r="AV26" s="59">
        <f t="shared" si="28"/>
        <v>0</v>
      </c>
      <c r="AW26" s="63">
        <f t="shared" si="29"/>
        <v>0</v>
      </c>
      <c r="AX26" s="155"/>
      <c r="AY26" s="156"/>
      <c r="AZ26" s="154">
        <v>10</v>
      </c>
      <c r="BA26" s="63">
        <v>3.1362646000000001E-2</v>
      </c>
      <c r="BB26" s="59">
        <f t="shared" si="30"/>
        <v>0</v>
      </c>
      <c r="BC26" s="63">
        <f t="shared" si="31"/>
        <v>0</v>
      </c>
      <c r="BD26" s="59">
        <f t="shared" si="32"/>
        <v>0</v>
      </c>
      <c r="BE26" s="63">
        <f t="shared" si="33"/>
        <v>0</v>
      </c>
      <c r="BF26" s="59">
        <f t="shared" si="34"/>
        <v>0</v>
      </c>
      <c r="BG26" s="63">
        <f t="shared" si="35"/>
        <v>0</v>
      </c>
    </row>
    <row r="27" spans="2:59" x14ac:dyDescent="0.25">
      <c r="B27" s="154">
        <v>11</v>
      </c>
      <c r="C27" s="63">
        <f>'Default parameters'!C25</f>
        <v>3.1916E-2</v>
      </c>
      <c r="D27" s="59">
        <f t="shared" si="0"/>
        <v>0</v>
      </c>
      <c r="E27" s="63">
        <f t="shared" si="3"/>
        <v>0</v>
      </c>
      <c r="F27" s="59">
        <f t="shared" si="1"/>
        <v>0</v>
      </c>
      <c r="G27" s="63">
        <f t="shared" si="4"/>
        <v>0</v>
      </c>
      <c r="H27" s="59">
        <f t="shared" si="2"/>
        <v>0</v>
      </c>
      <c r="I27" s="63">
        <f t="shared" si="5"/>
        <v>0</v>
      </c>
      <c r="J27" s="155"/>
      <c r="K27" s="156"/>
      <c r="L27" s="154">
        <v>11</v>
      </c>
      <c r="M27" s="63">
        <f>'Default parameters'!D25</f>
        <v>3.1522453999999998E-2</v>
      </c>
      <c r="N27" s="59">
        <f t="shared" si="6"/>
        <v>0</v>
      </c>
      <c r="O27" s="63">
        <f t="shared" si="7"/>
        <v>0</v>
      </c>
      <c r="P27" s="59">
        <f t="shared" si="8"/>
        <v>0</v>
      </c>
      <c r="Q27" s="63">
        <f t="shared" si="9"/>
        <v>0</v>
      </c>
      <c r="R27" s="59">
        <f t="shared" si="10"/>
        <v>0</v>
      </c>
      <c r="S27" s="63">
        <f t="shared" si="11"/>
        <v>0</v>
      </c>
      <c r="T27" s="155"/>
      <c r="U27" s="156"/>
      <c r="V27" s="154">
        <v>11</v>
      </c>
      <c r="W27" s="63">
        <f>'Default parameters'!E25</f>
        <v>2.9397238999999999E-2</v>
      </c>
      <c r="X27" s="59">
        <f t="shared" si="12"/>
        <v>0</v>
      </c>
      <c r="Y27" s="63">
        <f t="shared" si="13"/>
        <v>0</v>
      </c>
      <c r="Z27" s="59">
        <f t="shared" si="14"/>
        <v>0</v>
      </c>
      <c r="AA27" s="63">
        <f t="shared" si="15"/>
        <v>0</v>
      </c>
      <c r="AB27" s="59">
        <f t="shared" si="16"/>
        <v>0</v>
      </c>
      <c r="AC27" s="63">
        <f t="shared" si="17"/>
        <v>0</v>
      </c>
      <c r="AD27" s="155"/>
      <c r="AE27" s="156"/>
      <c r="AF27" s="154">
        <v>11</v>
      </c>
      <c r="AG27" s="63">
        <f>'Default parameters'!F25</f>
        <v>3.0604253000000001E-2</v>
      </c>
      <c r="AH27" s="59">
        <f t="shared" si="18"/>
        <v>0</v>
      </c>
      <c r="AI27" s="63">
        <f t="shared" si="19"/>
        <v>0</v>
      </c>
      <c r="AJ27" s="59">
        <f t="shared" si="20"/>
        <v>0</v>
      </c>
      <c r="AK27" s="63">
        <f t="shared" si="21"/>
        <v>0</v>
      </c>
      <c r="AL27" s="59">
        <f t="shared" si="22"/>
        <v>0</v>
      </c>
      <c r="AM27" s="63">
        <f t="shared" si="23"/>
        <v>0</v>
      </c>
      <c r="AN27" s="155"/>
      <c r="AO27" s="156"/>
      <c r="AP27" s="154">
        <v>11</v>
      </c>
      <c r="AQ27" s="63">
        <f>'Default parameters'!G25</f>
        <v>2.9638709999999999E-2</v>
      </c>
      <c r="AR27" s="59">
        <f t="shared" si="24"/>
        <v>0</v>
      </c>
      <c r="AS27" s="63">
        <f t="shared" si="25"/>
        <v>0</v>
      </c>
      <c r="AT27" s="59">
        <f t="shared" si="26"/>
        <v>0</v>
      </c>
      <c r="AU27" s="63">
        <f t="shared" si="27"/>
        <v>0</v>
      </c>
      <c r="AV27" s="59">
        <f t="shared" si="28"/>
        <v>0</v>
      </c>
      <c r="AW27" s="63">
        <f t="shared" si="29"/>
        <v>0</v>
      </c>
      <c r="AX27" s="155"/>
      <c r="AY27" s="156"/>
      <c r="AZ27" s="154">
        <v>11</v>
      </c>
      <c r="BA27" s="63">
        <v>2.9638709999999999E-2</v>
      </c>
      <c r="BB27" s="59">
        <f t="shared" si="30"/>
        <v>0</v>
      </c>
      <c r="BC27" s="63">
        <f t="shared" si="31"/>
        <v>0</v>
      </c>
      <c r="BD27" s="59">
        <f t="shared" si="32"/>
        <v>0</v>
      </c>
      <c r="BE27" s="63">
        <f t="shared" si="33"/>
        <v>0</v>
      </c>
      <c r="BF27" s="59">
        <f t="shared" si="34"/>
        <v>0</v>
      </c>
      <c r="BG27" s="63">
        <f t="shared" si="35"/>
        <v>0</v>
      </c>
    </row>
    <row r="28" spans="2:59" x14ac:dyDescent="0.25">
      <c r="B28" s="154">
        <v>12</v>
      </c>
      <c r="C28" s="63">
        <f>'Default parameters'!C26</f>
        <v>2.9031000000000001E-2</v>
      </c>
      <c r="D28" s="59">
        <f t="shared" si="0"/>
        <v>0</v>
      </c>
      <c r="E28" s="63">
        <f t="shared" si="3"/>
        <v>0</v>
      </c>
      <c r="F28" s="59">
        <f t="shared" si="1"/>
        <v>0</v>
      </c>
      <c r="G28" s="63">
        <f t="shared" si="4"/>
        <v>0</v>
      </c>
      <c r="H28" s="59">
        <f t="shared" si="2"/>
        <v>0</v>
      </c>
      <c r="I28" s="63">
        <f t="shared" si="5"/>
        <v>0</v>
      </c>
      <c r="J28" s="155"/>
      <c r="K28" s="156"/>
      <c r="L28" s="154">
        <v>12</v>
      </c>
      <c r="M28" s="63">
        <f>'Default parameters'!D26</f>
        <v>2.8424866999999999E-2</v>
      </c>
      <c r="N28" s="59">
        <f t="shared" si="6"/>
        <v>0</v>
      </c>
      <c r="O28" s="63">
        <f t="shared" si="7"/>
        <v>0</v>
      </c>
      <c r="P28" s="59">
        <f t="shared" si="8"/>
        <v>0</v>
      </c>
      <c r="Q28" s="63">
        <f t="shared" si="9"/>
        <v>0</v>
      </c>
      <c r="R28" s="59">
        <f t="shared" si="10"/>
        <v>0</v>
      </c>
      <c r="S28" s="63">
        <f t="shared" si="11"/>
        <v>0</v>
      </c>
      <c r="T28" s="155"/>
      <c r="U28" s="156"/>
      <c r="V28" s="154">
        <v>12</v>
      </c>
      <c r="W28" s="63">
        <f>'Default parameters'!E26</f>
        <v>2.7785792E-2</v>
      </c>
      <c r="X28" s="59">
        <f t="shared" si="12"/>
        <v>0</v>
      </c>
      <c r="Y28" s="63">
        <f t="shared" si="13"/>
        <v>0</v>
      </c>
      <c r="Z28" s="59">
        <f t="shared" si="14"/>
        <v>0</v>
      </c>
      <c r="AA28" s="63">
        <f t="shared" si="15"/>
        <v>0</v>
      </c>
      <c r="AB28" s="59">
        <f t="shared" si="16"/>
        <v>0</v>
      </c>
      <c r="AC28" s="63">
        <f t="shared" si="17"/>
        <v>0</v>
      </c>
      <c r="AD28" s="155"/>
      <c r="AE28" s="156"/>
      <c r="AF28" s="154">
        <v>12</v>
      </c>
      <c r="AG28" s="63">
        <f>'Default parameters'!F26</f>
        <v>2.8738018000000001E-2</v>
      </c>
      <c r="AH28" s="59">
        <f t="shared" si="18"/>
        <v>0</v>
      </c>
      <c r="AI28" s="63">
        <f t="shared" si="19"/>
        <v>0</v>
      </c>
      <c r="AJ28" s="59">
        <f t="shared" si="20"/>
        <v>0</v>
      </c>
      <c r="AK28" s="63">
        <f t="shared" si="21"/>
        <v>0</v>
      </c>
      <c r="AL28" s="59">
        <f t="shared" si="22"/>
        <v>0</v>
      </c>
      <c r="AM28" s="63">
        <f t="shared" si="23"/>
        <v>0</v>
      </c>
      <c r="AN28" s="155"/>
      <c r="AO28" s="156"/>
      <c r="AP28" s="154">
        <v>12</v>
      </c>
      <c r="AQ28" s="63">
        <f>'Default parameters'!G26</f>
        <v>2.8009405000000001E-2</v>
      </c>
      <c r="AR28" s="59">
        <f t="shared" si="24"/>
        <v>0</v>
      </c>
      <c r="AS28" s="63">
        <f t="shared" si="25"/>
        <v>0</v>
      </c>
      <c r="AT28" s="59">
        <f t="shared" si="26"/>
        <v>0</v>
      </c>
      <c r="AU28" s="63">
        <f t="shared" si="27"/>
        <v>0</v>
      </c>
      <c r="AV28" s="59">
        <f t="shared" si="28"/>
        <v>0</v>
      </c>
      <c r="AW28" s="63">
        <f t="shared" si="29"/>
        <v>0</v>
      </c>
      <c r="AX28" s="155"/>
      <c r="AY28" s="156"/>
      <c r="AZ28" s="154">
        <v>12</v>
      </c>
      <c r="BA28" s="63">
        <v>2.8009405000000001E-2</v>
      </c>
      <c r="BB28" s="59">
        <f t="shared" si="30"/>
        <v>0</v>
      </c>
      <c r="BC28" s="63">
        <f t="shared" si="31"/>
        <v>0</v>
      </c>
      <c r="BD28" s="59">
        <f t="shared" si="32"/>
        <v>0</v>
      </c>
      <c r="BE28" s="63">
        <f t="shared" si="33"/>
        <v>0</v>
      </c>
      <c r="BF28" s="59">
        <f t="shared" si="34"/>
        <v>0</v>
      </c>
      <c r="BG28" s="63">
        <f t="shared" si="35"/>
        <v>0</v>
      </c>
    </row>
    <row r="29" spans="2:59" x14ac:dyDescent="0.25">
      <c r="B29" s="154">
        <v>13</v>
      </c>
      <c r="C29" s="63">
        <f>'Default parameters'!C27</f>
        <v>2.6407E-2</v>
      </c>
      <c r="D29" s="59">
        <f t="shared" si="0"/>
        <v>0</v>
      </c>
      <c r="E29" s="63">
        <f t="shared" si="3"/>
        <v>0</v>
      </c>
      <c r="F29" s="59">
        <f t="shared" si="1"/>
        <v>0</v>
      </c>
      <c r="G29" s="63">
        <f t="shared" si="4"/>
        <v>0</v>
      </c>
      <c r="H29" s="59">
        <f t="shared" si="2"/>
        <v>0</v>
      </c>
      <c r="I29" s="63">
        <f t="shared" si="5"/>
        <v>0</v>
      </c>
      <c r="J29" s="155"/>
      <c r="K29" s="156"/>
      <c r="L29" s="154">
        <v>13</v>
      </c>
      <c r="M29" s="63">
        <f>'Default parameters'!D27</f>
        <v>2.5631437999999999E-2</v>
      </c>
      <c r="N29" s="59">
        <f t="shared" si="6"/>
        <v>0</v>
      </c>
      <c r="O29" s="63">
        <f t="shared" si="7"/>
        <v>0</v>
      </c>
      <c r="P29" s="59">
        <f t="shared" si="8"/>
        <v>0</v>
      </c>
      <c r="Q29" s="63">
        <f t="shared" si="9"/>
        <v>0</v>
      </c>
      <c r="R29" s="59">
        <f t="shared" si="10"/>
        <v>0</v>
      </c>
      <c r="S29" s="63">
        <f t="shared" si="11"/>
        <v>0</v>
      </c>
      <c r="T29" s="155"/>
      <c r="U29" s="156"/>
      <c r="V29" s="154">
        <v>13</v>
      </c>
      <c r="W29" s="63">
        <f>'Default parameters'!E27</f>
        <v>2.6263143999999999E-2</v>
      </c>
      <c r="X29" s="59">
        <f t="shared" si="12"/>
        <v>0</v>
      </c>
      <c r="Y29" s="63">
        <f t="shared" si="13"/>
        <v>0</v>
      </c>
      <c r="Z29" s="59">
        <f t="shared" si="14"/>
        <v>0</v>
      </c>
      <c r="AA29" s="63">
        <f t="shared" si="15"/>
        <v>0</v>
      </c>
      <c r="AB29" s="59">
        <f t="shared" si="16"/>
        <v>0</v>
      </c>
      <c r="AC29" s="63">
        <f t="shared" si="17"/>
        <v>0</v>
      </c>
      <c r="AD29" s="155"/>
      <c r="AE29" s="156"/>
      <c r="AF29" s="154">
        <v>13</v>
      </c>
      <c r="AG29" s="63">
        <f>'Default parameters'!F27</f>
        <v>2.6985485E-2</v>
      </c>
      <c r="AH29" s="59">
        <f t="shared" si="18"/>
        <v>0</v>
      </c>
      <c r="AI29" s="63">
        <f t="shared" si="19"/>
        <v>0</v>
      </c>
      <c r="AJ29" s="59">
        <f t="shared" si="20"/>
        <v>0</v>
      </c>
      <c r="AK29" s="63">
        <f t="shared" si="21"/>
        <v>0</v>
      </c>
      <c r="AL29" s="59">
        <f t="shared" si="22"/>
        <v>0</v>
      </c>
      <c r="AM29" s="63">
        <f t="shared" si="23"/>
        <v>0</v>
      </c>
      <c r="AN29" s="155"/>
      <c r="AO29" s="156"/>
      <c r="AP29" s="154">
        <v>13</v>
      </c>
      <c r="AQ29" s="63">
        <f>'Default parameters'!G27</f>
        <v>2.6469527E-2</v>
      </c>
      <c r="AR29" s="59">
        <f t="shared" si="24"/>
        <v>0</v>
      </c>
      <c r="AS29" s="63">
        <f t="shared" si="25"/>
        <v>0</v>
      </c>
      <c r="AT29" s="59">
        <f t="shared" si="26"/>
        <v>0</v>
      </c>
      <c r="AU29" s="63">
        <f t="shared" si="27"/>
        <v>0</v>
      </c>
      <c r="AV29" s="59">
        <f t="shared" si="28"/>
        <v>0</v>
      </c>
      <c r="AW29" s="63">
        <f t="shared" si="29"/>
        <v>0</v>
      </c>
      <c r="AX29" s="155"/>
      <c r="AY29" s="156"/>
      <c r="AZ29" s="154">
        <v>13</v>
      </c>
      <c r="BA29" s="63">
        <v>2.6469527E-2</v>
      </c>
      <c r="BB29" s="59">
        <f t="shared" si="30"/>
        <v>0</v>
      </c>
      <c r="BC29" s="63">
        <f t="shared" si="31"/>
        <v>0</v>
      </c>
      <c r="BD29" s="59">
        <f t="shared" si="32"/>
        <v>0</v>
      </c>
      <c r="BE29" s="63">
        <f t="shared" si="33"/>
        <v>0</v>
      </c>
      <c r="BF29" s="59">
        <f t="shared" si="34"/>
        <v>0</v>
      </c>
      <c r="BG29" s="63">
        <f t="shared" si="35"/>
        <v>0</v>
      </c>
    </row>
    <row r="30" spans="2:59" x14ac:dyDescent="0.25">
      <c r="B30" s="154">
        <v>14</v>
      </c>
      <c r="C30" s="63">
        <f>'Default parameters'!C28</f>
        <v>2.402E-2</v>
      </c>
      <c r="D30" s="59">
        <f t="shared" si="0"/>
        <v>0</v>
      </c>
      <c r="E30" s="63">
        <f t="shared" si="3"/>
        <v>0</v>
      </c>
      <c r="F30" s="59">
        <f t="shared" si="1"/>
        <v>0</v>
      </c>
      <c r="G30" s="63">
        <f t="shared" si="4"/>
        <v>0</v>
      </c>
      <c r="H30" s="59">
        <f t="shared" si="2"/>
        <v>0</v>
      </c>
      <c r="I30" s="63">
        <f t="shared" si="5"/>
        <v>0</v>
      </c>
      <c r="J30" s="155"/>
      <c r="K30" s="156"/>
      <c r="L30" s="154">
        <v>14</v>
      </c>
      <c r="M30" s="63">
        <f>'Default parameters'!D28</f>
        <v>2.3112295000000001E-2</v>
      </c>
      <c r="N30" s="59">
        <f t="shared" si="6"/>
        <v>0</v>
      </c>
      <c r="O30" s="63">
        <f t="shared" si="7"/>
        <v>0</v>
      </c>
      <c r="P30" s="59">
        <f t="shared" si="8"/>
        <v>0</v>
      </c>
      <c r="Q30" s="63">
        <f t="shared" si="9"/>
        <v>0</v>
      </c>
      <c r="R30" s="59">
        <f t="shared" si="10"/>
        <v>0</v>
      </c>
      <c r="S30" s="63">
        <f t="shared" si="11"/>
        <v>0</v>
      </c>
      <c r="T30" s="155"/>
      <c r="U30" s="156"/>
      <c r="V30" s="154">
        <v>14</v>
      </c>
      <c r="W30" s="63">
        <f>'Default parameters'!E28</f>
        <v>2.4824402999999998E-2</v>
      </c>
      <c r="X30" s="59">
        <f t="shared" si="12"/>
        <v>0</v>
      </c>
      <c r="Y30" s="63">
        <f t="shared" si="13"/>
        <v>0</v>
      </c>
      <c r="Z30" s="59">
        <f t="shared" si="14"/>
        <v>0</v>
      </c>
      <c r="AA30" s="63">
        <f t="shared" si="15"/>
        <v>0</v>
      </c>
      <c r="AB30" s="59">
        <f t="shared" si="16"/>
        <v>0</v>
      </c>
      <c r="AC30" s="63">
        <f t="shared" si="17"/>
        <v>0</v>
      </c>
      <c r="AD30" s="155"/>
      <c r="AE30" s="156"/>
      <c r="AF30" s="154">
        <v>14</v>
      </c>
      <c r="AG30" s="63">
        <f>'Default parameters'!F28</f>
        <v>2.5339719E-2</v>
      </c>
      <c r="AH30" s="59">
        <f t="shared" si="18"/>
        <v>0</v>
      </c>
      <c r="AI30" s="63">
        <f t="shared" si="19"/>
        <v>0</v>
      </c>
      <c r="AJ30" s="59">
        <f t="shared" si="20"/>
        <v>0</v>
      </c>
      <c r="AK30" s="63">
        <f t="shared" si="21"/>
        <v>0</v>
      </c>
      <c r="AL30" s="59">
        <f t="shared" si="22"/>
        <v>0</v>
      </c>
      <c r="AM30" s="63">
        <f t="shared" si="23"/>
        <v>0</v>
      </c>
      <c r="AN30" s="155"/>
      <c r="AO30" s="156"/>
      <c r="AP30" s="154">
        <v>14</v>
      </c>
      <c r="AQ30" s="63">
        <f>'Default parameters'!G28</f>
        <v>2.5014159000000001E-2</v>
      </c>
      <c r="AR30" s="59">
        <f t="shared" si="24"/>
        <v>0</v>
      </c>
      <c r="AS30" s="63">
        <f t="shared" si="25"/>
        <v>0</v>
      </c>
      <c r="AT30" s="59">
        <f t="shared" si="26"/>
        <v>0</v>
      </c>
      <c r="AU30" s="63">
        <f t="shared" si="27"/>
        <v>0</v>
      </c>
      <c r="AV30" s="59">
        <f t="shared" si="28"/>
        <v>0</v>
      </c>
      <c r="AW30" s="63">
        <f t="shared" si="29"/>
        <v>0</v>
      </c>
      <c r="AX30" s="155"/>
      <c r="AY30" s="156"/>
      <c r="AZ30" s="154">
        <v>14</v>
      </c>
      <c r="BA30" s="63">
        <v>2.5014159000000001E-2</v>
      </c>
      <c r="BB30" s="59">
        <f t="shared" si="30"/>
        <v>0</v>
      </c>
      <c r="BC30" s="63">
        <f t="shared" si="31"/>
        <v>0</v>
      </c>
      <c r="BD30" s="59">
        <f t="shared" si="32"/>
        <v>0</v>
      </c>
      <c r="BE30" s="63">
        <f t="shared" si="33"/>
        <v>0</v>
      </c>
      <c r="BF30" s="59">
        <f t="shared" si="34"/>
        <v>0</v>
      </c>
      <c r="BG30" s="63">
        <f t="shared" si="35"/>
        <v>0</v>
      </c>
    </row>
    <row r="31" spans="2:59" x14ac:dyDescent="0.25">
      <c r="B31" s="154">
        <v>15</v>
      </c>
      <c r="C31" s="63">
        <f>'Default parameters'!C29</f>
        <v>2.1849E-2</v>
      </c>
      <c r="D31" s="59">
        <f t="shared" si="0"/>
        <v>0</v>
      </c>
      <c r="E31" s="63">
        <f t="shared" si="3"/>
        <v>0</v>
      </c>
      <c r="F31" s="59">
        <f t="shared" si="1"/>
        <v>0</v>
      </c>
      <c r="G31" s="63">
        <f t="shared" si="4"/>
        <v>0</v>
      </c>
      <c r="H31" s="59">
        <f t="shared" si="2"/>
        <v>0</v>
      </c>
      <c r="I31" s="63">
        <f t="shared" si="5"/>
        <v>0</v>
      </c>
      <c r="J31" s="155"/>
      <c r="K31" s="156"/>
      <c r="L31" s="154">
        <v>15</v>
      </c>
      <c r="M31" s="63">
        <f>'Default parameters'!D29</f>
        <v>2.0840503999999999E-2</v>
      </c>
      <c r="N31" s="59">
        <f t="shared" si="6"/>
        <v>0</v>
      </c>
      <c r="O31" s="63">
        <f t="shared" si="7"/>
        <v>0</v>
      </c>
      <c r="P31" s="59">
        <f t="shared" si="8"/>
        <v>0</v>
      </c>
      <c r="Q31" s="63">
        <f t="shared" si="9"/>
        <v>0</v>
      </c>
      <c r="R31" s="59">
        <f t="shared" si="10"/>
        <v>0</v>
      </c>
      <c r="S31" s="63">
        <f t="shared" si="11"/>
        <v>0</v>
      </c>
      <c r="T31" s="155"/>
      <c r="U31" s="156"/>
      <c r="V31" s="154">
        <v>15</v>
      </c>
      <c r="W31" s="63">
        <f>'Default parameters'!E29</f>
        <v>2.346494E-2</v>
      </c>
      <c r="X31" s="59">
        <f t="shared" si="12"/>
        <v>0</v>
      </c>
      <c r="Y31" s="63">
        <f t="shared" si="13"/>
        <v>0</v>
      </c>
      <c r="Z31" s="59">
        <f t="shared" si="14"/>
        <v>0</v>
      </c>
      <c r="AA31" s="63">
        <f t="shared" si="15"/>
        <v>0</v>
      </c>
      <c r="AB31" s="59">
        <f t="shared" si="16"/>
        <v>0</v>
      </c>
      <c r="AC31" s="63">
        <f t="shared" si="17"/>
        <v>0</v>
      </c>
      <c r="AD31" s="155"/>
      <c r="AE31" s="156"/>
      <c r="AF31" s="154">
        <v>15</v>
      </c>
      <c r="AG31" s="63">
        <f>'Default parameters'!F29</f>
        <v>2.3794207000000001E-2</v>
      </c>
      <c r="AH31" s="59">
        <f t="shared" si="18"/>
        <v>0</v>
      </c>
      <c r="AI31" s="63">
        <f t="shared" si="19"/>
        <v>0</v>
      </c>
      <c r="AJ31" s="59">
        <f t="shared" si="20"/>
        <v>0</v>
      </c>
      <c r="AK31" s="63">
        <f t="shared" si="21"/>
        <v>0</v>
      </c>
      <c r="AL31" s="59">
        <f t="shared" si="22"/>
        <v>0</v>
      </c>
      <c r="AM31" s="63">
        <f t="shared" si="23"/>
        <v>0</v>
      </c>
      <c r="AN31" s="155"/>
      <c r="AO31" s="156"/>
      <c r="AP31" s="154">
        <v>15</v>
      </c>
      <c r="AQ31" s="63">
        <f>'Default parameters'!G29</f>
        <v>2.3638655000000001E-2</v>
      </c>
      <c r="AR31" s="59">
        <f t="shared" si="24"/>
        <v>0</v>
      </c>
      <c r="AS31" s="63">
        <f t="shared" si="25"/>
        <v>0</v>
      </c>
      <c r="AT31" s="59">
        <f t="shared" si="26"/>
        <v>0</v>
      </c>
      <c r="AU31" s="63">
        <f t="shared" si="27"/>
        <v>0</v>
      </c>
      <c r="AV31" s="59">
        <f t="shared" si="28"/>
        <v>0</v>
      </c>
      <c r="AW31" s="63">
        <f t="shared" si="29"/>
        <v>0</v>
      </c>
      <c r="AX31" s="155"/>
      <c r="AY31" s="156"/>
      <c r="AZ31" s="154">
        <v>15</v>
      </c>
      <c r="BA31" s="63">
        <v>2.3638655000000001E-2</v>
      </c>
      <c r="BB31" s="59">
        <f t="shared" si="30"/>
        <v>0</v>
      </c>
      <c r="BC31" s="63">
        <f t="shared" si="31"/>
        <v>0</v>
      </c>
      <c r="BD31" s="59">
        <f t="shared" si="32"/>
        <v>0</v>
      </c>
      <c r="BE31" s="63">
        <f t="shared" si="33"/>
        <v>0</v>
      </c>
      <c r="BF31" s="59">
        <f t="shared" si="34"/>
        <v>0</v>
      </c>
      <c r="BG31" s="63">
        <f t="shared" si="35"/>
        <v>0</v>
      </c>
    </row>
    <row r="32" spans="2:59" x14ac:dyDescent="0.25">
      <c r="B32" s="154">
        <v>16</v>
      </c>
      <c r="C32" s="63">
        <f>'Default parameters'!C30</f>
        <v>1.9872999999999998E-2</v>
      </c>
      <c r="D32" s="59">
        <f t="shared" si="0"/>
        <v>0</v>
      </c>
      <c r="E32" s="63">
        <f t="shared" si="3"/>
        <v>0</v>
      </c>
      <c r="F32" s="59">
        <f t="shared" si="1"/>
        <v>0</v>
      </c>
      <c r="G32" s="63">
        <f t="shared" si="4"/>
        <v>0</v>
      </c>
      <c r="H32" s="59">
        <f t="shared" si="2"/>
        <v>0</v>
      </c>
      <c r="I32" s="63">
        <f t="shared" si="5"/>
        <v>0</v>
      </c>
      <c r="J32" s="155"/>
      <c r="K32" s="156"/>
      <c r="L32" s="154">
        <v>16</v>
      </c>
      <c r="M32" s="63">
        <f>'Default parameters'!D30</f>
        <v>1.8791776E-2</v>
      </c>
      <c r="N32" s="59">
        <f t="shared" si="6"/>
        <v>0</v>
      </c>
      <c r="O32" s="63">
        <f t="shared" si="7"/>
        <v>0</v>
      </c>
      <c r="P32" s="59">
        <f t="shared" si="8"/>
        <v>0</v>
      </c>
      <c r="Q32" s="63">
        <f t="shared" si="9"/>
        <v>0</v>
      </c>
      <c r="R32" s="59">
        <f t="shared" si="10"/>
        <v>0</v>
      </c>
      <c r="S32" s="63">
        <f t="shared" si="11"/>
        <v>0</v>
      </c>
      <c r="T32" s="155"/>
      <c r="U32" s="156"/>
      <c r="V32" s="154">
        <v>16</v>
      </c>
      <c r="W32" s="63">
        <f>'Default parameters'!E30</f>
        <v>2.2180383000000001E-2</v>
      </c>
      <c r="X32" s="59">
        <f t="shared" si="12"/>
        <v>0</v>
      </c>
      <c r="Y32" s="63">
        <f t="shared" si="13"/>
        <v>0</v>
      </c>
      <c r="Z32" s="59">
        <f t="shared" si="14"/>
        <v>0</v>
      </c>
      <c r="AA32" s="63">
        <f t="shared" si="15"/>
        <v>0</v>
      </c>
      <c r="AB32" s="59">
        <f t="shared" si="16"/>
        <v>0</v>
      </c>
      <c r="AC32" s="63">
        <f t="shared" si="17"/>
        <v>0</v>
      </c>
      <c r="AD32" s="155"/>
      <c r="AE32" s="156"/>
      <c r="AF32" s="154">
        <v>16</v>
      </c>
      <c r="AG32" s="63">
        <f>'Default parameters'!F30</f>
        <v>2.2342832999999999E-2</v>
      </c>
      <c r="AH32" s="59">
        <f t="shared" si="18"/>
        <v>0</v>
      </c>
      <c r="AI32" s="63">
        <f t="shared" si="19"/>
        <v>0</v>
      </c>
      <c r="AJ32" s="59">
        <f t="shared" si="20"/>
        <v>0</v>
      </c>
      <c r="AK32" s="63">
        <f t="shared" si="21"/>
        <v>0</v>
      </c>
      <c r="AL32" s="59">
        <f t="shared" si="22"/>
        <v>0</v>
      </c>
      <c r="AM32" s="63">
        <f t="shared" si="23"/>
        <v>0</v>
      </c>
      <c r="AN32" s="155"/>
      <c r="AO32" s="156"/>
      <c r="AP32" s="154">
        <v>16</v>
      </c>
      <c r="AQ32" s="63">
        <f>'Default parameters'!G30</f>
        <v>2.2338622999999998E-2</v>
      </c>
      <c r="AR32" s="59">
        <f t="shared" si="24"/>
        <v>0</v>
      </c>
      <c r="AS32" s="63">
        <f t="shared" si="25"/>
        <v>0</v>
      </c>
      <c r="AT32" s="59">
        <f t="shared" si="26"/>
        <v>0</v>
      </c>
      <c r="AU32" s="63">
        <f t="shared" si="27"/>
        <v>0</v>
      </c>
      <c r="AV32" s="59">
        <f t="shared" si="28"/>
        <v>0</v>
      </c>
      <c r="AW32" s="63">
        <f t="shared" si="29"/>
        <v>0</v>
      </c>
      <c r="AX32" s="155"/>
      <c r="AY32" s="156"/>
      <c r="AZ32" s="154">
        <v>16</v>
      </c>
      <c r="BA32" s="63">
        <v>2.2338622999999998E-2</v>
      </c>
      <c r="BB32" s="59">
        <f t="shared" si="30"/>
        <v>0</v>
      </c>
      <c r="BC32" s="63">
        <f t="shared" si="31"/>
        <v>0</v>
      </c>
      <c r="BD32" s="59">
        <f t="shared" si="32"/>
        <v>0</v>
      </c>
      <c r="BE32" s="63">
        <f t="shared" si="33"/>
        <v>0</v>
      </c>
      <c r="BF32" s="59">
        <f t="shared" si="34"/>
        <v>0</v>
      </c>
      <c r="BG32" s="63">
        <f t="shared" si="35"/>
        <v>0</v>
      </c>
    </row>
    <row r="33" spans="2:59" x14ac:dyDescent="0.25">
      <c r="B33" s="154">
        <v>17</v>
      </c>
      <c r="C33" s="63">
        <f>'Default parameters'!C31</f>
        <v>1.8075999999999998E-2</v>
      </c>
      <c r="D33" s="59">
        <f t="shared" si="0"/>
        <v>0</v>
      </c>
      <c r="E33" s="63">
        <f t="shared" si="3"/>
        <v>0</v>
      </c>
      <c r="F33" s="59">
        <f t="shared" si="1"/>
        <v>0</v>
      </c>
      <c r="G33" s="63">
        <f t="shared" si="4"/>
        <v>0</v>
      </c>
      <c r="H33" s="59">
        <f t="shared" si="2"/>
        <v>0</v>
      </c>
      <c r="I33" s="63">
        <f t="shared" si="5"/>
        <v>0</v>
      </c>
      <c r="J33" s="155"/>
      <c r="K33" s="156"/>
      <c r="L33" s="154">
        <v>17</v>
      </c>
      <c r="M33" s="63">
        <f>'Default parameters'!D31</f>
        <v>1.6944207999999999E-2</v>
      </c>
      <c r="N33" s="59">
        <f t="shared" si="6"/>
        <v>0</v>
      </c>
      <c r="O33" s="63">
        <f t="shared" si="7"/>
        <v>0</v>
      </c>
      <c r="P33" s="59">
        <f t="shared" si="8"/>
        <v>0</v>
      </c>
      <c r="Q33" s="63">
        <f t="shared" si="9"/>
        <v>0</v>
      </c>
      <c r="R33" s="59">
        <f t="shared" si="10"/>
        <v>0</v>
      </c>
      <c r="S33" s="63">
        <f t="shared" si="11"/>
        <v>0</v>
      </c>
      <c r="T33" s="155"/>
      <c r="U33" s="156"/>
      <c r="V33" s="154">
        <v>17</v>
      </c>
      <c r="W33" s="63">
        <f>'Default parameters'!E31</f>
        <v>2.0966597E-2</v>
      </c>
      <c r="X33" s="59">
        <f t="shared" si="12"/>
        <v>0</v>
      </c>
      <c r="Y33" s="63">
        <f t="shared" si="13"/>
        <v>0</v>
      </c>
      <c r="Z33" s="59">
        <f t="shared" si="14"/>
        <v>0</v>
      </c>
      <c r="AA33" s="63">
        <f t="shared" si="15"/>
        <v>0</v>
      </c>
      <c r="AB33" s="59">
        <f t="shared" si="16"/>
        <v>0</v>
      </c>
      <c r="AC33" s="63">
        <f t="shared" si="17"/>
        <v>0</v>
      </c>
      <c r="AD33" s="155"/>
      <c r="AE33" s="156"/>
      <c r="AF33" s="154">
        <v>17</v>
      </c>
      <c r="AG33" s="63">
        <f>'Default parameters'!F31</f>
        <v>2.0979854999999999E-2</v>
      </c>
      <c r="AH33" s="59">
        <f t="shared" si="18"/>
        <v>0</v>
      </c>
      <c r="AI33" s="63">
        <f t="shared" si="19"/>
        <v>0</v>
      </c>
      <c r="AJ33" s="59">
        <f t="shared" si="20"/>
        <v>0</v>
      </c>
      <c r="AK33" s="63">
        <f t="shared" si="21"/>
        <v>0</v>
      </c>
      <c r="AL33" s="59">
        <f t="shared" si="22"/>
        <v>0</v>
      </c>
      <c r="AM33" s="63">
        <f t="shared" si="23"/>
        <v>0</v>
      </c>
      <c r="AN33" s="155"/>
      <c r="AO33" s="156"/>
      <c r="AP33" s="154">
        <v>17</v>
      </c>
      <c r="AQ33" s="63">
        <f>'Default parameters'!G31</f>
        <v>2.1109915E-2</v>
      </c>
      <c r="AR33" s="59">
        <f t="shared" si="24"/>
        <v>0</v>
      </c>
      <c r="AS33" s="63">
        <f t="shared" si="25"/>
        <v>0</v>
      </c>
      <c r="AT33" s="59">
        <f t="shared" si="26"/>
        <v>0</v>
      </c>
      <c r="AU33" s="63">
        <f t="shared" si="27"/>
        <v>0</v>
      </c>
      <c r="AV33" s="59">
        <f t="shared" si="28"/>
        <v>0</v>
      </c>
      <c r="AW33" s="63">
        <f t="shared" si="29"/>
        <v>0</v>
      </c>
      <c r="AX33" s="155"/>
      <c r="AY33" s="156"/>
      <c r="AZ33" s="154">
        <v>17</v>
      </c>
      <c r="BA33" s="63">
        <v>2.1109915E-2</v>
      </c>
      <c r="BB33" s="59">
        <f t="shared" si="30"/>
        <v>0</v>
      </c>
      <c r="BC33" s="63">
        <f t="shared" si="31"/>
        <v>0</v>
      </c>
      <c r="BD33" s="59">
        <f t="shared" si="32"/>
        <v>0</v>
      </c>
      <c r="BE33" s="63">
        <f t="shared" si="33"/>
        <v>0</v>
      </c>
      <c r="BF33" s="59">
        <f t="shared" si="34"/>
        <v>0</v>
      </c>
      <c r="BG33" s="63">
        <f t="shared" si="35"/>
        <v>0</v>
      </c>
    </row>
    <row r="34" spans="2:59" x14ac:dyDescent="0.25">
      <c r="B34" s="154">
        <v>18</v>
      </c>
      <c r="C34" s="63">
        <f>'Default parameters'!C32</f>
        <v>1.6441000000000001E-2</v>
      </c>
      <c r="D34" s="59">
        <f t="shared" si="0"/>
        <v>0</v>
      </c>
      <c r="E34" s="63">
        <f t="shared" si="3"/>
        <v>0</v>
      </c>
      <c r="F34" s="59">
        <f t="shared" si="1"/>
        <v>0</v>
      </c>
      <c r="G34" s="63">
        <f t="shared" si="4"/>
        <v>0</v>
      </c>
      <c r="H34" s="59">
        <f t="shared" si="2"/>
        <v>0</v>
      </c>
      <c r="I34" s="63">
        <f t="shared" si="5"/>
        <v>0</v>
      </c>
      <c r="J34" s="155"/>
      <c r="K34" s="156"/>
      <c r="L34" s="154">
        <v>18</v>
      </c>
      <c r="M34" s="63">
        <f>'Default parameters'!D32</f>
        <v>1.527805E-2</v>
      </c>
      <c r="N34" s="59">
        <f t="shared" si="6"/>
        <v>0</v>
      </c>
      <c r="O34" s="63">
        <f t="shared" si="7"/>
        <v>0</v>
      </c>
      <c r="P34" s="59">
        <f t="shared" si="8"/>
        <v>0</v>
      </c>
      <c r="Q34" s="63">
        <f t="shared" si="9"/>
        <v>0</v>
      </c>
      <c r="R34" s="59">
        <f t="shared" si="10"/>
        <v>0</v>
      </c>
      <c r="S34" s="63">
        <f t="shared" si="11"/>
        <v>0</v>
      </c>
      <c r="T34" s="155"/>
      <c r="U34" s="156"/>
      <c r="V34" s="154">
        <v>18</v>
      </c>
      <c r="W34" s="63">
        <f>'Default parameters'!E32</f>
        <v>1.9819673999999999E-2</v>
      </c>
      <c r="X34" s="59">
        <f t="shared" si="12"/>
        <v>0</v>
      </c>
      <c r="Y34" s="63">
        <f t="shared" si="13"/>
        <v>0</v>
      </c>
      <c r="Z34" s="59">
        <f t="shared" si="14"/>
        <v>0</v>
      </c>
      <c r="AA34" s="63">
        <f t="shared" si="15"/>
        <v>0</v>
      </c>
      <c r="AB34" s="59">
        <f t="shared" si="16"/>
        <v>0</v>
      </c>
      <c r="AC34" s="63">
        <f t="shared" si="17"/>
        <v>0</v>
      </c>
      <c r="AD34" s="155"/>
      <c r="AE34" s="156"/>
      <c r="AF34" s="154">
        <v>18</v>
      </c>
      <c r="AG34" s="63">
        <f>'Default parameters'!F32</f>
        <v>1.9699883000000001E-2</v>
      </c>
      <c r="AH34" s="59">
        <f t="shared" si="18"/>
        <v>0</v>
      </c>
      <c r="AI34" s="63">
        <f t="shared" si="19"/>
        <v>0</v>
      </c>
      <c r="AJ34" s="59">
        <f t="shared" si="20"/>
        <v>0</v>
      </c>
      <c r="AK34" s="63">
        <f t="shared" si="21"/>
        <v>0</v>
      </c>
      <c r="AL34" s="59">
        <f t="shared" si="22"/>
        <v>0</v>
      </c>
      <c r="AM34" s="63">
        <f t="shared" si="23"/>
        <v>0</v>
      </c>
      <c r="AN34" s="155"/>
      <c r="AO34" s="156"/>
      <c r="AP34" s="154">
        <v>18</v>
      </c>
      <c r="AQ34" s="63">
        <f>'Default parameters'!G32</f>
        <v>1.9948609999999999E-2</v>
      </c>
      <c r="AR34" s="59">
        <f t="shared" si="24"/>
        <v>0</v>
      </c>
      <c r="AS34" s="63">
        <f t="shared" si="25"/>
        <v>0</v>
      </c>
      <c r="AT34" s="59">
        <f t="shared" si="26"/>
        <v>0</v>
      </c>
      <c r="AU34" s="63">
        <f t="shared" si="27"/>
        <v>0</v>
      </c>
      <c r="AV34" s="59">
        <f t="shared" si="28"/>
        <v>0</v>
      </c>
      <c r="AW34" s="63">
        <f t="shared" si="29"/>
        <v>0</v>
      </c>
      <c r="AX34" s="155"/>
      <c r="AY34" s="156"/>
      <c r="AZ34" s="154">
        <v>18</v>
      </c>
      <c r="BA34" s="63">
        <v>1.9948609999999999E-2</v>
      </c>
      <c r="BB34" s="59">
        <f t="shared" si="30"/>
        <v>0</v>
      </c>
      <c r="BC34" s="63">
        <f t="shared" si="31"/>
        <v>0</v>
      </c>
      <c r="BD34" s="59">
        <f t="shared" si="32"/>
        <v>0</v>
      </c>
      <c r="BE34" s="63">
        <f t="shared" si="33"/>
        <v>0</v>
      </c>
      <c r="BF34" s="59">
        <f t="shared" si="34"/>
        <v>0</v>
      </c>
      <c r="BG34" s="63">
        <f t="shared" si="35"/>
        <v>0</v>
      </c>
    </row>
    <row r="35" spans="2:59" x14ac:dyDescent="0.25">
      <c r="B35" s="154">
        <v>19</v>
      </c>
      <c r="C35" s="63">
        <f>'Default parameters'!C33</f>
        <v>1.4954E-2</v>
      </c>
      <c r="D35" s="59">
        <f t="shared" si="0"/>
        <v>0</v>
      </c>
      <c r="E35" s="63">
        <f t="shared" si="3"/>
        <v>0</v>
      </c>
      <c r="F35" s="59">
        <f t="shared" si="1"/>
        <v>0</v>
      </c>
      <c r="G35" s="63">
        <f t="shared" si="4"/>
        <v>0</v>
      </c>
      <c r="H35" s="59">
        <f t="shared" si="2"/>
        <v>0</v>
      </c>
      <c r="I35" s="63">
        <f t="shared" si="5"/>
        <v>0</v>
      </c>
      <c r="J35" s="155"/>
      <c r="K35" s="156"/>
      <c r="L35" s="154">
        <v>19</v>
      </c>
      <c r="M35" s="63">
        <f>'Default parameters'!D33</f>
        <v>1.3775492E-2</v>
      </c>
      <c r="N35" s="59">
        <f t="shared" si="6"/>
        <v>0</v>
      </c>
      <c r="O35" s="63">
        <f t="shared" si="7"/>
        <v>0</v>
      </c>
      <c r="P35" s="59">
        <f t="shared" si="8"/>
        <v>0</v>
      </c>
      <c r="Q35" s="63">
        <f t="shared" si="9"/>
        <v>0</v>
      </c>
      <c r="R35" s="59">
        <f t="shared" si="10"/>
        <v>0</v>
      </c>
      <c r="S35" s="63">
        <f t="shared" si="11"/>
        <v>0</v>
      </c>
      <c r="T35" s="155"/>
      <c r="U35" s="156"/>
      <c r="V35" s="154">
        <v>19</v>
      </c>
      <c r="W35" s="63">
        <f>'Default parameters'!E33</f>
        <v>1.873592E-2</v>
      </c>
      <c r="X35" s="59">
        <f t="shared" si="12"/>
        <v>0</v>
      </c>
      <c r="Y35" s="63">
        <f t="shared" si="13"/>
        <v>0</v>
      </c>
      <c r="Z35" s="59">
        <f t="shared" si="14"/>
        <v>0</v>
      </c>
      <c r="AA35" s="63">
        <f t="shared" si="15"/>
        <v>0</v>
      </c>
      <c r="AB35" s="59">
        <f t="shared" si="16"/>
        <v>0</v>
      </c>
      <c r="AC35" s="63">
        <f t="shared" si="17"/>
        <v>0</v>
      </c>
      <c r="AD35" s="155"/>
      <c r="AE35" s="156"/>
      <c r="AF35" s="154">
        <v>19</v>
      </c>
      <c r="AG35" s="63">
        <f>'Default parameters'!F33</f>
        <v>1.8497853000000002E-2</v>
      </c>
      <c r="AH35" s="59">
        <f t="shared" si="18"/>
        <v>0</v>
      </c>
      <c r="AI35" s="63">
        <f t="shared" si="19"/>
        <v>0</v>
      </c>
      <c r="AJ35" s="59">
        <f t="shared" si="20"/>
        <v>0</v>
      </c>
      <c r="AK35" s="63">
        <f t="shared" si="21"/>
        <v>0</v>
      </c>
      <c r="AL35" s="59">
        <f t="shared" si="22"/>
        <v>0</v>
      </c>
      <c r="AM35" s="63">
        <f t="shared" si="23"/>
        <v>0</v>
      </c>
      <c r="AN35" s="155"/>
      <c r="AO35" s="156"/>
      <c r="AP35" s="154">
        <v>19</v>
      </c>
      <c r="AQ35" s="63">
        <f>'Default parameters'!G33</f>
        <v>1.8851005000000001E-2</v>
      </c>
      <c r="AR35" s="59">
        <f t="shared" si="24"/>
        <v>0</v>
      </c>
      <c r="AS35" s="63">
        <f t="shared" si="25"/>
        <v>0</v>
      </c>
      <c r="AT35" s="59">
        <f t="shared" si="26"/>
        <v>0</v>
      </c>
      <c r="AU35" s="63">
        <f t="shared" si="27"/>
        <v>0</v>
      </c>
      <c r="AV35" s="59">
        <f t="shared" si="28"/>
        <v>0</v>
      </c>
      <c r="AW35" s="63">
        <f t="shared" si="29"/>
        <v>0</v>
      </c>
      <c r="AX35" s="155"/>
      <c r="AY35" s="156"/>
      <c r="AZ35" s="154">
        <v>19</v>
      </c>
      <c r="BA35" s="63">
        <v>1.8851005000000001E-2</v>
      </c>
      <c r="BB35" s="59">
        <f t="shared" si="30"/>
        <v>0</v>
      </c>
      <c r="BC35" s="63">
        <f t="shared" si="31"/>
        <v>0</v>
      </c>
      <c r="BD35" s="59">
        <f t="shared" si="32"/>
        <v>0</v>
      </c>
      <c r="BE35" s="63">
        <f t="shared" si="33"/>
        <v>0</v>
      </c>
      <c r="BF35" s="59">
        <f t="shared" si="34"/>
        <v>0</v>
      </c>
      <c r="BG35" s="63">
        <f t="shared" si="35"/>
        <v>0</v>
      </c>
    </row>
    <row r="36" spans="2:59" x14ac:dyDescent="0.25">
      <c r="B36" s="154">
        <v>20</v>
      </c>
      <c r="C36" s="63">
        <f>'Default parameters'!C34</f>
        <v>1.3601E-2</v>
      </c>
      <c r="D36" s="59">
        <f t="shared" si="0"/>
        <v>0</v>
      </c>
      <c r="E36" s="63">
        <f t="shared" si="3"/>
        <v>0</v>
      </c>
      <c r="F36" s="59">
        <f t="shared" si="1"/>
        <v>0</v>
      </c>
      <c r="G36" s="63">
        <f t="shared" si="4"/>
        <v>0</v>
      </c>
      <c r="H36" s="59">
        <f t="shared" si="2"/>
        <v>0</v>
      </c>
      <c r="I36" s="63">
        <f t="shared" si="5"/>
        <v>0</v>
      </c>
      <c r="J36" s="155"/>
      <c r="K36" s="156"/>
      <c r="L36" s="154">
        <v>20</v>
      </c>
      <c r="M36" s="63">
        <f>'Default parameters'!D34</f>
        <v>1.2420471000000001E-2</v>
      </c>
      <c r="N36" s="59">
        <f t="shared" si="6"/>
        <v>0</v>
      </c>
      <c r="O36" s="63">
        <f t="shared" si="7"/>
        <v>0</v>
      </c>
      <c r="P36" s="59">
        <f t="shared" si="8"/>
        <v>0</v>
      </c>
      <c r="Q36" s="63">
        <f t="shared" si="9"/>
        <v>0</v>
      </c>
      <c r="R36" s="59">
        <f t="shared" si="10"/>
        <v>0</v>
      </c>
      <c r="S36" s="63">
        <f t="shared" si="11"/>
        <v>0</v>
      </c>
      <c r="T36" s="155"/>
      <c r="U36" s="156"/>
      <c r="V36" s="154">
        <v>20</v>
      </c>
      <c r="W36" s="63">
        <f>'Default parameters'!E34</f>
        <v>1.7711843000000001E-2</v>
      </c>
      <c r="X36" s="59">
        <f t="shared" si="12"/>
        <v>0</v>
      </c>
      <c r="Y36" s="63">
        <f t="shared" si="13"/>
        <v>0</v>
      </c>
      <c r="Z36" s="59">
        <f t="shared" si="14"/>
        <v>0</v>
      </c>
      <c r="AA36" s="63">
        <f t="shared" si="15"/>
        <v>0</v>
      </c>
      <c r="AB36" s="59">
        <f t="shared" si="16"/>
        <v>0</v>
      </c>
      <c r="AC36" s="63">
        <f t="shared" si="17"/>
        <v>0</v>
      </c>
      <c r="AD36" s="155"/>
      <c r="AE36" s="156"/>
      <c r="AF36" s="154">
        <v>20</v>
      </c>
      <c r="AG36" s="63">
        <f>'Default parameters'!F34</f>
        <v>1.7369015000000002E-2</v>
      </c>
      <c r="AH36" s="59">
        <f t="shared" si="18"/>
        <v>0</v>
      </c>
      <c r="AI36" s="63">
        <f t="shared" si="19"/>
        <v>0</v>
      </c>
      <c r="AJ36" s="59">
        <f t="shared" si="20"/>
        <v>0</v>
      </c>
      <c r="AK36" s="63">
        <f t="shared" si="21"/>
        <v>0</v>
      </c>
      <c r="AL36" s="59">
        <f t="shared" si="22"/>
        <v>0</v>
      </c>
      <c r="AM36" s="63">
        <f t="shared" si="23"/>
        <v>0</v>
      </c>
      <c r="AN36" s="155"/>
      <c r="AO36" s="156"/>
      <c r="AP36" s="154">
        <v>20</v>
      </c>
      <c r="AQ36" s="63">
        <f>'Default parameters'!G34</f>
        <v>1.7813598999999999E-2</v>
      </c>
      <c r="AR36" s="59">
        <f t="shared" si="24"/>
        <v>0</v>
      </c>
      <c r="AS36" s="63">
        <f t="shared" si="25"/>
        <v>0</v>
      </c>
      <c r="AT36" s="59">
        <f t="shared" si="26"/>
        <v>0</v>
      </c>
      <c r="AU36" s="63">
        <f t="shared" si="27"/>
        <v>0</v>
      </c>
      <c r="AV36" s="59">
        <f t="shared" si="28"/>
        <v>0</v>
      </c>
      <c r="AW36" s="63">
        <f t="shared" si="29"/>
        <v>0</v>
      </c>
      <c r="AX36" s="155"/>
      <c r="AY36" s="156"/>
      <c r="AZ36" s="154">
        <v>20</v>
      </c>
      <c r="BA36" s="63">
        <v>1.7813598999999999E-2</v>
      </c>
      <c r="BB36" s="59">
        <f t="shared" si="30"/>
        <v>0</v>
      </c>
      <c r="BC36" s="63">
        <f t="shared" si="31"/>
        <v>0</v>
      </c>
      <c r="BD36" s="59">
        <f t="shared" si="32"/>
        <v>0</v>
      </c>
      <c r="BE36" s="63">
        <f t="shared" si="33"/>
        <v>0</v>
      </c>
      <c r="BF36" s="59">
        <f t="shared" si="34"/>
        <v>0</v>
      </c>
      <c r="BG36" s="63">
        <f t="shared" si="35"/>
        <v>0</v>
      </c>
    </row>
    <row r="37" spans="2:59" x14ac:dyDescent="0.25">
      <c r="B37" s="154">
        <v>21</v>
      </c>
      <c r="C37" s="63">
        <f>'Default parameters'!C35</f>
        <v>1.2370000000000001E-2</v>
      </c>
      <c r="D37" s="59">
        <f t="shared" si="0"/>
        <v>0</v>
      </c>
      <c r="E37" s="63">
        <f t="shared" si="3"/>
        <v>0</v>
      </c>
      <c r="F37" s="59">
        <f t="shared" si="1"/>
        <v>0</v>
      </c>
      <c r="G37" s="63">
        <f t="shared" si="4"/>
        <v>0</v>
      </c>
      <c r="H37" s="59">
        <f t="shared" si="2"/>
        <v>0</v>
      </c>
      <c r="I37" s="63">
        <f t="shared" si="5"/>
        <v>0</v>
      </c>
      <c r="J37" s="155"/>
      <c r="K37" s="156"/>
      <c r="L37" s="154">
        <v>21</v>
      </c>
      <c r="M37" s="63">
        <f>'Default parameters'!D35</f>
        <v>1.1198506E-2</v>
      </c>
      <c r="N37" s="59">
        <f t="shared" si="6"/>
        <v>0</v>
      </c>
      <c r="O37" s="63">
        <f t="shared" si="7"/>
        <v>0</v>
      </c>
      <c r="P37" s="59">
        <f t="shared" si="8"/>
        <v>0</v>
      </c>
      <c r="Q37" s="63">
        <f t="shared" si="9"/>
        <v>0</v>
      </c>
      <c r="R37" s="59">
        <f t="shared" si="10"/>
        <v>0</v>
      </c>
      <c r="S37" s="63">
        <f t="shared" si="11"/>
        <v>0</v>
      </c>
      <c r="T37" s="155"/>
      <c r="U37" s="156"/>
      <c r="V37" s="154">
        <v>21</v>
      </c>
      <c r="W37" s="63">
        <f>'Default parameters'!E35</f>
        <v>1.6744146000000001E-2</v>
      </c>
      <c r="X37" s="59">
        <f t="shared" si="12"/>
        <v>0</v>
      </c>
      <c r="Y37" s="63">
        <f t="shared" si="13"/>
        <v>0</v>
      </c>
      <c r="Z37" s="59">
        <f t="shared" si="14"/>
        <v>0</v>
      </c>
      <c r="AA37" s="63">
        <f t="shared" si="15"/>
        <v>0</v>
      </c>
      <c r="AB37" s="59">
        <f t="shared" si="16"/>
        <v>0</v>
      </c>
      <c r="AC37" s="63">
        <f t="shared" si="17"/>
        <v>0</v>
      </c>
      <c r="AD37" s="155"/>
      <c r="AE37" s="156"/>
      <c r="AF37" s="154">
        <v>21</v>
      </c>
      <c r="AG37" s="63">
        <f>'Default parameters'!F35</f>
        <v>1.6308903999999999E-2</v>
      </c>
      <c r="AH37" s="59">
        <f t="shared" si="18"/>
        <v>0</v>
      </c>
      <c r="AI37" s="63">
        <f t="shared" si="19"/>
        <v>0</v>
      </c>
      <c r="AJ37" s="59">
        <f t="shared" si="20"/>
        <v>0</v>
      </c>
      <c r="AK37" s="63">
        <f t="shared" si="21"/>
        <v>0</v>
      </c>
      <c r="AL37" s="59">
        <f t="shared" si="22"/>
        <v>0</v>
      </c>
      <c r="AM37" s="63">
        <f t="shared" si="23"/>
        <v>0</v>
      </c>
      <c r="AN37" s="155"/>
      <c r="AO37" s="156"/>
      <c r="AP37" s="154">
        <v>21</v>
      </c>
      <c r="AQ37" s="63">
        <f>'Default parameters'!G35</f>
        <v>1.6833085000000001E-2</v>
      </c>
      <c r="AR37" s="59">
        <f t="shared" si="24"/>
        <v>0</v>
      </c>
      <c r="AS37" s="63">
        <f t="shared" si="25"/>
        <v>0</v>
      </c>
      <c r="AT37" s="59">
        <f t="shared" si="26"/>
        <v>0</v>
      </c>
      <c r="AU37" s="63">
        <f t="shared" si="27"/>
        <v>0</v>
      </c>
      <c r="AV37" s="59">
        <f t="shared" si="28"/>
        <v>0</v>
      </c>
      <c r="AW37" s="63">
        <f t="shared" si="29"/>
        <v>0</v>
      </c>
      <c r="AX37" s="155"/>
      <c r="AY37" s="156"/>
      <c r="AZ37" s="154">
        <v>21</v>
      </c>
      <c r="BA37" s="63">
        <v>1.6833085000000001E-2</v>
      </c>
      <c r="BB37" s="59">
        <f t="shared" si="30"/>
        <v>0</v>
      </c>
      <c r="BC37" s="63">
        <f t="shared" si="31"/>
        <v>0</v>
      </c>
      <c r="BD37" s="59">
        <f t="shared" si="32"/>
        <v>0</v>
      </c>
      <c r="BE37" s="63">
        <f t="shared" si="33"/>
        <v>0</v>
      </c>
      <c r="BF37" s="59">
        <f t="shared" si="34"/>
        <v>0</v>
      </c>
      <c r="BG37" s="63">
        <f t="shared" si="35"/>
        <v>0</v>
      </c>
    </row>
    <row r="38" spans="2:59" x14ac:dyDescent="0.25">
      <c r="B38" s="154">
        <v>22</v>
      </c>
      <c r="C38" s="63">
        <f>'Default parameters'!C36</f>
        <v>1.1251000000000001E-2</v>
      </c>
      <c r="D38" s="59">
        <f t="shared" si="0"/>
        <v>0</v>
      </c>
      <c r="E38" s="63">
        <f t="shared" si="3"/>
        <v>0</v>
      </c>
      <c r="F38" s="59">
        <f t="shared" si="1"/>
        <v>0</v>
      </c>
      <c r="G38" s="63">
        <f t="shared" si="4"/>
        <v>0</v>
      </c>
      <c r="H38" s="59">
        <f t="shared" si="2"/>
        <v>0</v>
      </c>
      <c r="I38" s="63">
        <f t="shared" si="5"/>
        <v>0</v>
      </c>
      <c r="J38" s="155"/>
      <c r="K38" s="156"/>
      <c r="L38" s="154">
        <v>22</v>
      </c>
      <c r="M38" s="63">
        <f>'Default parameters'!D36</f>
        <v>1.0096536E-2</v>
      </c>
      <c r="N38" s="59">
        <f t="shared" si="6"/>
        <v>0</v>
      </c>
      <c r="O38" s="63">
        <f t="shared" si="7"/>
        <v>0</v>
      </c>
      <c r="P38" s="59">
        <f t="shared" si="8"/>
        <v>0</v>
      </c>
      <c r="Q38" s="63">
        <f t="shared" si="9"/>
        <v>0</v>
      </c>
      <c r="R38" s="59">
        <f t="shared" si="10"/>
        <v>0</v>
      </c>
      <c r="S38" s="63">
        <f t="shared" si="11"/>
        <v>0</v>
      </c>
      <c r="T38" s="155"/>
      <c r="U38" s="156"/>
      <c r="V38" s="154">
        <v>22</v>
      </c>
      <c r="W38" s="63">
        <f>'Default parameters'!E36</f>
        <v>1.5829709000000001E-2</v>
      </c>
      <c r="X38" s="59">
        <f t="shared" si="12"/>
        <v>0</v>
      </c>
      <c r="Y38" s="63">
        <f t="shared" si="13"/>
        <v>0</v>
      </c>
      <c r="Z38" s="59">
        <f t="shared" si="14"/>
        <v>0</v>
      </c>
      <c r="AA38" s="63">
        <f t="shared" si="15"/>
        <v>0</v>
      </c>
      <c r="AB38" s="59">
        <f t="shared" si="16"/>
        <v>0</v>
      </c>
      <c r="AC38" s="63">
        <f t="shared" si="17"/>
        <v>0</v>
      </c>
      <c r="AD38" s="155"/>
      <c r="AE38" s="156"/>
      <c r="AF38" s="154">
        <v>22</v>
      </c>
      <c r="AG38" s="63">
        <f>'Default parameters'!F36</f>
        <v>1.5313332000000001E-2</v>
      </c>
      <c r="AH38" s="59">
        <f t="shared" si="18"/>
        <v>0</v>
      </c>
      <c r="AI38" s="63">
        <f t="shared" si="19"/>
        <v>0</v>
      </c>
      <c r="AJ38" s="59">
        <f t="shared" si="20"/>
        <v>0</v>
      </c>
      <c r="AK38" s="63">
        <f t="shared" si="21"/>
        <v>0</v>
      </c>
      <c r="AL38" s="59">
        <f t="shared" si="22"/>
        <v>0</v>
      </c>
      <c r="AM38" s="63">
        <f t="shared" si="23"/>
        <v>0</v>
      </c>
      <c r="AN38" s="155"/>
      <c r="AO38" s="156"/>
      <c r="AP38" s="154">
        <v>22</v>
      </c>
      <c r="AQ38" s="63">
        <f>'Default parameters'!G36</f>
        <v>1.5906337999999999E-2</v>
      </c>
      <c r="AR38" s="59">
        <f t="shared" si="24"/>
        <v>0</v>
      </c>
      <c r="AS38" s="63">
        <f t="shared" si="25"/>
        <v>0</v>
      </c>
      <c r="AT38" s="59">
        <f t="shared" si="26"/>
        <v>0</v>
      </c>
      <c r="AU38" s="63">
        <f t="shared" si="27"/>
        <v>0</v>
      </c>
      <c r="AV38" s="59">
        <f t="shared" si="28"/>
        <v>0</v>
      </c>
      <c r="AW38" s="63">
        <f t="shared" si="29"/>
        <v>0</v>
      </c>
      <c r="AX38" s="155"/>
      <c r="AY38" s="156"/>
      <c r="AZ38" s="154">
        <v>22</v>
      </c>
      <c r="BA38" s="63">
        <v>1.5906337999999999E-2</v>
      </c>
      <c r="BB38" s="59">
        <f t="shared" si="30"/>
        <v>0</v>
      </c>
      <c r="BC38" s="63">
        <f t="shared" si="31"/>
        <v>0</v>
      </c>
      <c r="BD38" s="59">
        <f t="shared" si="32"/>
        <v>0</v>
      </c>
      <c r="BE38" s="63">
        <f t="shared" si="33"/>
        <v>0</v>
      </c>
      <c r="BF38" s="59">
        <f t="shared" si="34"/>
        <v>0</v>
      </c>
      <c r="BG38" s="63">
        <f t="shared" si="35"/>
        <v>0</v>
      </c>
    </row>
    <row r="39" spans="2:59" x14ac:dyDescent="0.25">
      <c r="B39" s="154">
        <v>23</v>
      </c>
      <c r="C39" s="63">
        <f>'Default parameters'!C37</f>
        <v>1.0232E-2</v>
      </c>
      <c r="D39" s="59">
        <f t="shared" si="0"/>
        <v>0</v>
      </c>
      <c r="E39" s="63">
        <f t="shared" si="3"/>
        <v>0</v>
      </c>
      <c r="F39" s="59">
        <f t="shared" si="1"/>
        <v>0</v>
      </c>
      <c r="G39" s="63">
        <f t="shared" si="4"/>
        <v>0</v>
      </c>
      <c r="H39" s="59">
        <f t="shared" si="2"/>
        <v>0</v>
      </c>
      <c r="I39" s="63">
        <f t="shared" si="5"/>
        <v>0</v>
      </c>
      <c r="J39" s="155"/>
      <c r="K39" s="156"/>
      <c r="L39" s="154">
        <v>23</v>
      </c>
      <c r="M39" s="63">
        <f>'Default parameters'!D37</f>
        <v>9.1027810000000008E-3</v>
      </c>
      <c r="N39" s="59">
        <f t="shared" si="6"/>
        <v>0</v>
      </c>
      <c r="O39" s="63">
        <f t="shared" si="7"/>
        <v>0</v>
      </c>
      <c r="P39" s="59">
        <f t="shared" si="8"/>
        <v>0</v>
      </c>
      <c r="Q39" s="63">
        <f t="shared" si="9"/>
        <v>0</v>
      </c>
      <c r="R39" s="59">
        <f t="shared" si="10"/>
        <v>0</v>
      </c>
      <c r="S39" s="63">
        <f t="shared" si="11"/>
        <v>0</v>
      </c>
      <c r="T39" s="155"/>
      <c r="U39" s="156"/>
      <c r="V39" s="154">
        <v>23</v>
      </c>
      <c r="W39" s="63">
        <f>'Default parameters'!E37</f>
        <v>1.4965588E-2</v>
      </c>
      <c r="X39" s="59">
        <f t="shared" si="12"/>
        <v>0</v>
      </c>
      <c r="Y39" s="63">
        <f t="shared" si="13"/>
        <v>0</v>
      </c>
      <c r="Z39" s="59">
        <f t="shared" si="14"/>
        <v>0</v>
      </c>
      <c r="AA39" s="63">
        <f t="shared" si="15"/>
        <v>0</v>
      </c>
      <c r="AB39" s="59">
        <f t="shared" si="16"/>
        <v>0</v>
      </c>
      <c r="AC39" s="63">
        <f t="shared" si="17"/>
        <v>0</v>
      </c>
      <c r="AD39" s="155"/>
      <c r="AE39" s="156"/>
      <c r="AF39" s="154">
        <v>23</v>
      </c>
      <c r="AG39" s="63">
        <f>'Default parameters'!F37</f>
        <v>1.4378365000000001E-2</v>
      </c>
      <c r="AH39" s="59">
        <f t="shared" si="18"/>
        <v>0</v>
      </c>
      <c r="AI39" s="63">
        <f t="shared" si="19"/>
        <v>0</v>
      </c>
      <c r="AJ39" s="59">
        <f t="shared" si="20"/>
        <v>0</v>
      </c>
      <c r="AK39" s="63">
        <f t="shared" si="21"/>
        <v>0</v>
      </c>
      <c r="AL39" s="59">
        <f t="shared" si="22"/>
        <v>0</v>
      </c>
      <c r="AM39" s="63">
        <f t="shared" si="23"/>
        <v>0</v>
      </c>
      <c r="AN39" s="155"/>
      <c r="AO39" s="156"/>
      <c r="AP39" s="154">
        <v>23</v>
      </c>
      <c r="AQ39" s="63">
        <f>'Default parameters'!G37</f>
        <v>1.5030404000000001E-2</v>
      </c>
      <c r="AR39" s="59">
        <f t="shared" si="24"/>
        <v>0</v>
      </c>
      <c r="AS39" s="63">
        <f t="shared" si="25"/>
        <v>0</v>
      </c>
      <c r="AT39" s="59">
        <f t="shared" si="26"/>
        <v>0</v>
      </c>
      <c r="AU39" s="63">
        <f t="shared" si="27"/>
        <v>0</v>
      </c>
      <c r="AV39" s="59">
        <f t="shared" si="28"/>
        <v>0</v>
      </c>
      <c r="AW39" s="63">
        <f t="shared" si="29"/>
        <v>0</v>
      </c>
      <c r="AX39" s="155"/>
      <c r="AY39" s="156"/>
      <c r="AZ39" s="154">
        <v>23</v>
      </c>
      <c r="BA39" s="63">
        <v>1.5030404000000001E-2</v>
      </c>
      <c r="BB39" s="59">
        <f t="shared" si="30"/>
        <v>0</v>
      </c>
      <c r="BC39" s="63">
        <f t="shared" si="31"/>
        <v>0</v>
      </c>
      <c r="BD39" s="59">
        <f t="shared" si="32"/>
        <v>0</v>
      </c>
      <c r="BE39" s="63">
        <f t="shared" si="33"/>
        <v>0</v>
      </c>
      <c r="BF39" s="59">
        <f t="shared" si="34"/>
        <v>0</v>
      </c>
      <c r="BG39" s="63">
        <f t="shared" si="35"/>
        <v>0</v>
      </c>
    </row>
    <row r="40" spans="2:59" x14ac:dyDescent="0.25">
      <c r="B40" s="154">
        <v>24</v>
      </c>
      <c r="C40" s="63">
        <f>'Default parameters'!C38</f>
        <v>9.3050000000000008E-3</v>
      </c>
      <c r="D40" s="59">
        <f t="shared" si="0"/>
        <v>0</v>
      </c>
      <c r="E40" s="63">
        <f t="shared" si="3"/>
        <v>0</v>
      </c>
      <c r="F40" s="59">
        <f t="shared" si="1"/>
        <v>0</v>
      </c>
      <c r="G40" s="63">
        <f t="shared" si="4"/>
        <v>0</v>
      </c>
      <c r="H40" s="59">
        <f t="shared" si="2"/>
        <v>0</v>
      </c>
      <c r="I40" s="63">
        <f t="shared" si="5"/>
        <v>0</v>
      </c>
      <c r="J40" s="155"/>
      <c r="K40" s="156"/>
      <c r="L40" s="154">
        <v>24</v>
      </c>
      <c r="M40" s="63">
        <f>'Default parameters'!D38</f>
        <v>8.2066220000000002E-3</v>
      </c>
      <c r="N40" s="59">
        <f t="shared" si="6"/>
        <v>0</v>
      </c>
      <c r="O40" s="63">
        <f t="shared" si="7"/>
        <v>0</v>
      </c>
      <c r="P40" s="59">
        <f t="shared" si="8"/>
        <v>0</v>
      </c>
      <c r="Q40" s="63">
        <f t="shared" si="9"/>
        <v>0</v>
      </c>
      <c r="R40" s="59">
        <f t="shared" si="10"/>
        <v>0</v>
      </c>
      <c r="S40" s="63">
        <f t="shared" si="11"/>
        <v>0</v>
      </c>
      <c r="T40" s="155"/>
      <c r="U40" s="156"/>
      <c r="V40" s="154">
        <v>24</v>
      </c>
      <c r="W40" s="63">
        <f>'Default parameters'!E38</f>
        <v>1.4148999000000001E-2</v>
      </c>
      <c r="X40" s="59">
        <f t="shared" si="12"/>
        <v>0</v>
      </c>
      <c r="Y40" s="63">
        <f t="shared" si="13"/>
        <v>0</v>
      </c>
      <c r="Z40" s="59">
        <f t="shared" si="14"/>
        <v>0</v>
      </c>
      <c r="AA40" s="63">
        <f t="shared" si="15"/>
        <v>0</v>
      </c>
      <c r="AB40" s="59">
        <f t="shared" si="16"/>
        <v>0</v>
      </c>
      <c r="AC40" s="63">
        <f t="shared" si="17"/>
        <v>0</v>
      </c>
      <c r="AD40" s="155"/>
      <c r="AE40" s="156"/>
      <c r="AF40" s="154">
        <v>24</v>
      </c>
      <c r="AG40" s="63">
        <f>'Default parameters'!F38</f>
        <v>1.3500308000000001E-2</v>
      </c>
      <c r="AH40" s="59">
        <f t="shared" si="18"/>
        <v>0</v>
      </c>
      <c r="AI40" s="63">
        <f t="shared" si="19"/>
        <v>0</v>
      </c>
      <c r="AJ40" s="59">
        <f t="shared" si="20"/>
        <v>0</v>
      </c>
      <c r="AK40" s="63">
        <f t="shared" si="21"/>
        <v>0</v>
      </c>
      <c r="AL40" s="59">
        <f t="shared" si="22"/>
        <v>0</v>
      </c>
      <c r="AM40" s="63">
        <f t="shared" si="23"/>
        <v>0</v>
      </c>
      <c r="AN40" s="155"/>
      <c r="AO40" s="156"/>
      <c r="AP40" s="154">
        <v>24</v>
      </c>
      <c r="AQ40" s="63">
        <f>'Default parameters'!G38</f>
        <v>1.4202495000000001E-2</v>
      </c>
      <c r="AR40" s="59">
        <f t="shared" si="24"/>
        <v>0</v>
      </c>
      <c r="AS40" s="63">
        <f t="shared" si="25"/>
        <v>0</v>
      </c>
      <c r="AT40" s="59">
        <f t="shared" si="26"/>
        <v>0</v>
      </c>
      <c r="AU40" s="63">
        <f t="shared" si="27"/>
        <v>0</v>
      </c>
      <c r="AV40" s="59">
        <f t="shared" si="28"/>
        <v>0</v>
      </c>
      <c r="AW40" s="63">
        <f t="shared" si="29"/>
        <v>0</v>
      </c>
      <c r="AX40" s="155"/>
      <c r="AY40" s="156"/>
      <c r="AZ40" s="154">
        <v>24</v>
      </c>
      <c r="BA40" s="63">
        <v>1.4202495000000001E-2</v>
      </c>
      <c r="BB40" s="59">
        <f t="shared" si="30"/>
        <v>0</v>
      </c>
      <c r="BC40" s="63">
        <f t="shared" si="31"/>
        <v>0</v>
      </c>
      <c r="BD40" s="59">
        <f t="shared" si="32"/>
        <v>0</v>
      </c>
      <c r="BE40" s="63">
        <f t="shared" si="33"/>
        <v>0</v>
      </c>
      <c r="BF40" s="59">
        <f t="shared" si="34"/>
        <v>0</v>
      </c>
      <c r="BG40" s="63">
        <f t="shared" si="35"/>
        <v>0</v>
      </c>
    </row>
    <row r="41" spans="2:59" x14ac:dyDescent="0.25">
      <c r="B41" s="154">
        <v>25</v>
      </c>
      <c r="C41" s="63">
        <f>'Default parameters'!C39</f>
        <v>8.4620000000000008E-3</v>
      </c>
      <c r="D41" s="59">
        <f t="shared" si="0"/>
        <v>0</v>
      </c>
      <c r="E41" s="63">
        <f t="shared" si="3"/>
        <v>0</v>
      </c>
      <c r="F41" s="59">
        <f t="shared" si="1"/>
        <v>0</v>
      </c>
      <c r="G41" s="63">
        <f t="shared" si="4"/>
        <v>0</v>
      </c>
      <c r="H41" s="59">
        <f t="shared" si="2"/>
        <v>0</v>
      </c>
      <c r="I41" s="63">
        <f t="shared" si="5"/>
        <v>0</v>
      </c>
      <c r="J41" s="155"/>
      <c r="K41" s="156"/>
      <c r="L41" s="154">
        <v>25</v>
      </c>
      <c r="M41" s="63">
        <f>'Default parameters'!D39</f>
        <v>7.3984799999999998E-3</v>
      </c>
      <c r="N41" s="59">
        <f t="shared" si="6"/>
        <v>0</v>
      </c>
      <c r="O41" s="63">
        <f t="shared" si="7"/>
        <v>0</v>
      </c>
      <c r="P41" s="59">
        <f t="shared" si="8"/>
        <v>0</v>
      </c>
      <c r="Q41" s="63">
        <f t="shared" si="9"/>
        <v>0</v>
      </c>
      <c r="R41" s="59">
        <f t="shared" si="10"/>
        <v>0</v>
      </c>
      <c r="S41" s="63">
        <f t="shared" si="11"/>
        <v>0</v>
      </c>
      <c r="T41" s="155"/>
      <c r="U41" s="156"/>
      <c r="V41" s="154">
        <v>25</v>
      </c>
      <c r="W41" s="63">
        <f>'Default parameters'!E39</f>
        <v>1.3377313E-2</v>
      </c>
      <c r="X41" s="59">
        <f t="shared" si="12"/>
        <v>0</v>
      </c>
      <c r="Y41" s="63">
        <f t="shared" si="13"/>
        <v>0</v>
      </c>
      <c r="Z41" s="59">
        <f t="shared" si="14"/>
        <v>0</v>
      </c>
      <c r="AA41" s="63">
        <f t="shared" si="15"/>
        <v>0</v>
      </c>
      <c r="AB41" s="59">
        <f t="shared" si="16"/>
        <v>0</v>
      </c>
      <c r="AC41" s="63">
        <f t="shared" si="17"/>
        <v>0</v>
      </c>
      <c r="AD41" s="155"/>
      <c r="AE41" s="156"/>
      <c r="AF41" s="154">
        <v>25</v>
      </c>
      <c r="AG41" s="63">
        <f>'Default parameters'!F39</f>
        <v>1.2675695000000001E-2</v>
      </c>
      <c r="AH41" s="59">
        <f t="shared" si="18"/>
        <v>0</v>
      </c>
      <c r="AI41" s="63">
        <f t="shared" si="19"/>
        <v>0</v>
      </c>
      <c r="AJ41" s="59">
        <f t="shared" si="20"/>
        <v>0</v>
      </c>
      <c r="AK41" s="63">
        <f t="shared" si="21"/>
        <v>0</v>
      </c>
      <c r="AL41" s="59">
        <f t="shared" si="22"/>
        <v>0</v>
      </c>
      <c r="AM41" s="63">
        <f t="shared" si="23"/>
        <v>0</v>
      </c>
      <c r="AN41" s="155"/>
      <c r="AO41" s="156"/>
      <c r="AP41" s="154">
        <v>25</v>
      </c>
      <c r="AQ41" s="63">
        <f>'Default parameters'!G39</f>
        <v>1.3419973E-2</v>
      </c>
      <c r="AR41" s="59">
        <f t="shared" si="24"/>
        <v>0</v>
      </c>
      <c r="AS41" s="63">
        <f t="shared" si="25"/>
        <v>0</v>
      </c>
      <c r="AT41" s="59">
        <f t="shared" si="26"/>
        <v>0</v>
      </c>
      <c r="AU41" s="63">
        <f t="shared" si="27"/>
        <v>0</v>
      </c>
      <c r="AV41" s="59">
        <f t="shared" si="28"/>
        <v>0</v>
      </c>
      <c r="AW41" s="63">
        <f t="shared" si="29"/>
        <v>0</v>
      </c>
      <c r="AX41" s="155"/>
      <c r="AY41" s="156"/>
      <c r="AZ41" s="154">
        <v>25</v>
      </c>
      <c r="BA41" s="63">
        <v>1.3419973E-2</v>
      </c>
      <c r="BB41" s="59">
        <f t="shared" si="30"/>
        <v>0</v>
      </c>
      <c r="BC41" s="63">
        <f t="shared" si="31"/>
        <v>0</v>
      </c>
      <c r="BD41" s="59">
        <f t="shared" si="32"/>
        <v>0</v>
      </c>
      <c r="BE41" s="63">
        <f t="shared" si="33"/>
        <v>0</v>
      </c>
      <c r="BF41" s="59">
        <f t="shared" si="34"/>
        <v>0</v>
      </c>
      <c r="BG41" s="63">
        <f t="shared" si="35"/>
        <v>0</v>
      </c>
    </row>
    <row r="42" spans="2:59" x14ac:dyDescent="0.25">
      <c r="B42" s="154">
        <v>26</v>
      </c>
      <c r="C42" s="63">
        <f>'Default parameters'!C40</f>
        <v>7.6959999999999997E-3</v>
      </c>
      <c r="D42" s="59">
        <f t="shared" si="0"/>
        <v>0</v>
      </c>
      <c r="E42" s="63">
        <f t="shared" si="3"/>
        <v>0</v>
      </c>
      <c r="F42" s="59">
        <f t="shared" si="1"/>
        <v>0</v>
      </c>
      <c r="G42" s="63">
        <f t="shared" si="4"/>
        <v>0</v>
      </c>
      <c r="H42" s="59">
        <f t="shared" si="2"/>
        <v>0</v>
      </c>
      <c r="I42" s="63">
        <f t="shared" si="5"/>
        <v>0</v>
      </c>
      <c r="J42" s="155"/>
      <c r="K42" s="156"/>
      <c r="L42" s="154">
        <v>26</v>
      </c>
      <c r="M42" s="63">
        <f>'Default parameters'!D40</f>
        <v>6.669716E-3</v>
      </c>
      <c r="N42" s="59">
        <f t="shared" si="6"/>
        <v>0</v>
      </c>
      <c r="O42" s="63">
        <f t="shared" si="7"/>
        <v>0</v>
      </c>
      <c r="P42" s="59">
        <f t="shared" si="8"/>
        <v>0</v>
      </c>
      <c r="Q42" s="63">
        <f t="shared" si="9"/>
        <v>0</v>
      </c>
      <c r="R42" s="59">
        <f t="shared" si="10"/>
        <v>0</v>
      </c>
      <c r="S42" s="63">
        <f t="shared" si="11"/>
        <v>0</v>
      </c>
      <c r="T42" s="155"/>
      <c r="U42" s="156"/>
      <c r="V42" s="154">
        <v>26</v>
      </c>
      <c r="W42" s="63">
        <f>'Default parameters'!E40</f>
        <v>1.2648044000000001E-2</v>
      </c>
      <c r="X42" s="59">
        <f t="shared" si="12"/>
        <v>0</v>
      </c>
      <c r="Y42" s="63">
        <f t="shared" si="13"/>
        <v>0</v>
      </c>
      <c r="Z42" s="59">
        <f t="shared" si="14"/>
        <v>0</v>
      </c>
      <c r="AA42" s="63">
        <f t="shared" si="15"/>
        <v>0</v>
      </c>
      <c r="AB42" s="59">
        <f t="shared" si="16"/>
        <v>0</v>
      </c>
      <c r="AC42" s="63">
        <f t="shared" si="17"/>
        <v>0</v>
      </c>
      <c r="AD42" s="155"/>
      <c r="AE42" s="156"/>
      <c r="AF42" s="154">
        <v>26</v>
      </c>
      <c r="AG42" s="63">
        <f>'Default parameters'!F40</f>
        <v>1.1901269000000001E-2</v>
      </c>
      <c r="AH42" s="59">
        <f t="shared" si="18"/>
        <v>0</v>
      </c>
      <c r="AI42" s="63">
        <f t="shared" si="19"/>
        <v>0</v>
      </c>
      <c r="AJ42" s="59">
        <f t="shared" si="20"/>
        <v>0</v>
      </c>
      <c r="AK42" s="63">
        <f t="shared" si="21"/>
        <v>0</v>
      </c>
      <c r="AL42" s="59">
        <f t="shared" si="22"/>
        <v>0</v>
      </c>
      <c r="AM42" s="63">
        <f t="shared" si="23"/>
        <v>0</v>
      </c>
      <c r="AN42" s="155"/>
      <c r="AO42" s="156"/>
      <c r="AP42" s="154">
        <v>26</v>
      </c>
      <c r="AQ42" s="63">
        <f>'Default parameters'!G40</f>
        <v>1.2680347E-2</v>
      </c>
      <c r="AR42" s="59">
        <f t="shared" si="24"/>
        <v>0</v>
      </c>
      <c r="AS42" s="63">
        <f t="shared" si="25"/>
        <v>0</v>
      </c>
      <c r="AT42" s="59">
        <f t="shared" si="26"/>
        <v>0</v>
      </c>
      <c r="AU42" s="63">
        <f t="shared" si="27"/>
        <v>0</v>
      </c>
      <c r="AV42" s="59">
        <f t="shared" si="28"/>
        <v>0</v>
      </c>
      <c r="AW42" s="63">
        <f t="shared" si="29"/>
        <v>0</v>
      </c>
      <c r="AX42" s="155"/>
      <c r="AY42" s="156"/>
      <c r="AZ42" s="154">
        <v>26</v>
      </c>
      <c r="BA42" s="63">
        <v>1.2680347E-2</v>
      </c>
      <c r="BB42" s="59">
        <f t="shared" si="30"/>
        <v>0</v>
      </c>
      <c r="BC42" s="63">
        <f t="shared" si="31"/>
        <v>0</v>
      </c>
      <c r="BD42" s="59">
        <f t="shared" si="32"/>
        <v>0</v>
      </c>
      <c r="BE42" s="63">
        <f t="shared" si="33"/>
        <v>0</v>
      </c>
      <c r="BF42" s="59">
        <f t="shared" si="34"/>
        <v>0</v>
      </c>
      <c r="BG42" s="63">
        <f t="shared" si="35"/>
        <v>0</v>
      </c>
    </row>
    <row r="43" spans="2:59" x14ac:dyDescent="0.25">
      <c r="B43" s="154">
        <v>27</v>
      </c>
      <c r="C43" s="63">
        <f>'Default parameters'!C41</f>
        <v>6.9979999999999999E-3</v>
      </c>
      <c r="D43" s="59">
        <f t="shared" si="0"/>
        <v>0</v>
      </c>
      <c r="E43" s="63">
        <f t="shared" si="3"/>
        <v>0</v>
      </c>
      <c r="F43" s="59">
        <f t="shared" si="1"/>
        <v>0</v>
      </c>
      <c r="G43" s="63">
        <f t="shared" si="4"/>
        <v>0</v>
      </c>
      <c r="H43" s="59">
        <f t="shared" si="2"/>
        <v>0</v>
      </c>
      <c r="I43" s="63">
        <f t="shared" si="5"/>
        <v>0</v>
      </c>
      <c r="J43" s="155"/>
      <c r="K43" s="156"/>
      <c r="L43" s="154">
        <v>27</v>
      </c>
      <c r="M43" s="63">
        <f>'Default parameters'!D41</f>
        <v>6.0125400000000002E-3</v>
      </c>
      <c r="N43" s="59">
        <f t="shared" si="6"/>
        <v>0</v>
      </c>
      <c r="O43" s="63">
        <f t="shared" si="7"/>
        <v>0</v>
      </c>
      <c r="P43" s="59">
        <f t="shared" si="8"/>
        <v>0</v>
      </c>
      <c r="Q43" s="63">
        <f t="shared" si="9"/>
        <v>0</v>
      </c>
      <c r="R43" s="59">
        <f t="shared" si="10"/>
        <v>0</v>
      </c>
      <c r="S43" s="63">
        <f t="shared" si="11"/>
        <v>0</v>
      </c>
      <c r="T43" s="155"/>
      <c r="U43" s="156"/>
      <c r="V43" s="154">
        <v>27</v>
      </c>
      <c r="W43" s="63">
        <f>'Default parameters'!E41</f>
        <v>1.1958847E-2</v>
      </c>
      <c r="X43" s="59">
        <f t="shared" si="12"/>
        <v>0</v>
      </c>
      <c r="Y43" s="63">
        <f t="shared" si="13"/>
        <v>0</v>
      </c>
      <c r="Z43" s="59">
        <f t="shared" si="14"/>
        <v>0</v>
      </c>
      <c r="AA43" s="63">
        <f t="shared" si="15"/>
        <v>0</v>
      </c>
      <c r="AB43" s="59">
        <f t="shared" si="16"/>
        <v>0</v>
      </c>
      <c r="AC43" s="63">
        <f t="shared" si="17"/>
        <v>0</v>
      </c>
      <c r="AD43" s="155"/>
      <c r="AE43" s="156"/>
      <c r="AF43" s="154">
        <v>27</v>
      </c>
      <c r="AG43" s="63">
        <f>'Default parameters'!F41</f>
        <v>1.1173974E-2</v>
      </c>
      <c r="AH43" s="59">
        <f t="shared" si="18"/>
        <v>0</v>
      </c>
      <c r="AI43" s="63">
        <f t="shared" si="19"/>
        <v>0</v>
      </c>
      <c r="AJ43" s="59">
        <f t="shared" si="20"/>
        <v>0</v>
      </c>
      <c r="AK43" s="63">
        <f t="shared" si="21"/>
        <v>0</v>
      </c>
      <c r="AL43" s="59">
        <f t="shared" si="22"/>
        <v>0</v>
      </c>
      <c r="AM43" s="63">
        <f t="shared" si="23"/>
        <v>0</v>
      </c>
      <c r="AN43" s="155"/>
      <c r="AO43" s="156"/>
      <c r="AP43" s="154">
        <v>27</v>
      </c>
      <c r="AQ43" s="63">
        <f>'Default parameters'!G41</f>
        <v>1.1981264E-2</v>
      </c>
      <c r="AR43" s="59">
        <f t="shared" si="24"/>
        <v>0</v>
      </c>
      <c r="AS43" s="63">
        <f t="shared" si="25"/>
        <v>0</v>
      </c>
      <c r="AT43" s="59">
        <f t="shared" si="26"/>
        <v>0</v>
      </c>
      <c r="AU43" s="63">
        <f t="shared" si="27"/>
        <v>0</v>
      </c>
      <c r="AV43" s="59">
        <f t="shared" si="28"/>
        <v>0</v>
      </c>
      <c r="AW43" s="63">
        <f t="shared" si="29"/>
        <v>0</v>
      </c>
      <c r="AX43" s="155"/>
      <c r="AY43" s="156"/>
      <c r="AZ43" s="154">
        <v>27</v>
      </c>
      <c r="BA43" s="63">
        <v>1.1981264E-2</v>
      </c>
      <c r="BB43" s="59">
        <f t="shared" si="30"/>
        <v>0</v>
      </c>
      <c r="BC43" s="63">
        <f t="shared" si="31"/>
        <v>0</v>
      </c>
      <c r="BD43" s="59">
        <f t="shared" si="32"/>
        <v>0</v>
      </c>
      <c r="BE43" s="63">
        <f t="shared" si="33"/>
        <v>0</v>
      </c>
      <c r="BF43" s="59">
        <f t="shared" si="34"/>
        <v>0</v>
      </c>
      <c r="BG43" s="63">
        <f t="shared" si="35"/>
        <v>0</v>
      </c>
    </row>
    <row r="44" spans="2:59" x14ac:dyDescent="0.25">
      <c r="B44" s="154">
        <v>28</v>
      </c>
      <c r="C44" s="63">
        <f>'Default parameters'!C42</f>
        <v>6.3639999999999999E-3</v>
      </c>
      <c r="D44" s="59">
        <f t="shared" si="0"/>
        <v>0</v>
      </c>
      <c r="E44" s="63">
        <f t="shared" si="3"/>
        <v>0</v>
      </c>
      <c r="F44" s="59">
        <f t="shared" si="1"/>
        <v>0</v>
      </c>
      <c r="G44" s="63">
        <f t="shared" si="4"/>
        <v>0</v>
      </c>
      <c r="H44" s="59">
        <f t="shared" si="2"/>
        <v>0</v>
      </c>
      <c r="I44" s="63">
        <f t="shared" si="5"/>
        <v>0</v>
      </c>
      <c r="J44" s="155"/>
      <c r="K44" s="156"/>
      <c r="L44" s="154">
        <v>28</v>
      </c>
      <c r="M44" s="63">
        <f>'Default parameters'!D42</f>
        <v>5.4199280000000001E-3</v>
      </c>
      <c r="N44" s="59">
        <f t="shared" si="6"/>
        <v>0</v>
      </c>
      <c r="O44" s="63">
        <f t="shared" si="7"/>
        <v>0</v>
      </c>
      <c r="P44" s="59">
        <f t="shared" si="8"/>
        <v>0</v>
      </c>
      <c r="Q44" s="63">
        <f t="shared" si="9"/>
        <v>0</v>
      </c>
      <c r="R44" s="59">
        <f t="shared" si="10"/>
        <v>0</v>
      </c>
      <c r="S44" s="63">
        <f t="shared" si="11"/>
        <v>0</v>
      </c>
      <c r="T44" s="155"/>
      <c r="U44" s="156"/>
      <c r="V44" s="154">
        <v>28</v>
      </c>
      <c r="W44" s="63">
        <f>'Default parameters'!E42</f>
        <v>1.1307503E-2</v>
      </c>
      <c r="X44" s="59">
        <f t="shared" si="12"/>
        <v>0</v>
      </c>
      <c r="Y44" s="63">
        <f t="shared" si="13"/>
        <v>0</v>
      </c>
      <c r="Z44" s="59">
        <f t="shared" si="14"/>
        <v>0</v>
      </c>
      <c r="AA44" s="63">
        <f t="shared" si="15"/>
        <v>0</v>
      </c>
      <c r="AB44" s="59">
        <f t="shared" si="16"/>
        <v>0</v>
      </c>
      <c r="AC44" s="63">
        <f t="shared" si="17"/>
        <v>0</v>
      </c>
      <c r="AD44" s="155"/>
      <c r="AE44" s="156"/>
      <c r="AF44" s="154">
        <v>28</v>
      </c>
      <c r="AG44" s="63">
        <f>'Default parameters'!F42</f>
        <v>1.0490938E-2</v>
      </c>
      <c r="AH44" s="59">
        <f t="shared" si="18"/>
        <v>0</v>
      </c>
      <c r="AI44" s="63">
        <f t="shared" si="19"/>
        <v>0</v>
      </c>
      <c r="AJ44" s="59">
        <f t="shared" si="20"/>
        <v>0</v>
      </c>
      <c r="AK44" s="63">
        <f t="shared" si="21"/>
        <v>0</v>
      </c>
      <c r="AL44" s="59">
        <f t="shared" si="22"/>
        <v>0</v>
      </c>
      <c r="AM44" s="63">
        <f t="shared" si="23"/>
        <v>0</v>
      </c>
      <c r="AN44" s="155"/>
      <c r="AO44" s="156"/>
      <c r="AP44" s="154">
        <v>28</v>
      </c>
      <c r="AQ44" s="63">
        <f>'Default parameters'!G42</f>
        <v>1.1320498999999999E-2</v>
      </c>
      <c r="AR44" s="59">
        <f t="shared" si="24"/>
        <v>0</v>
      </c>
      <c r="AS44" s="63">
        <f t="shared" si="25"/>
        <v>0</v>
      </c>
      <c r="AT44" s="59">
        <f t="shared" si="26"/>
        <v>0</v>
      </c>
      <c r="AU44" s="63">
        <f t="shared" si="27"/>
        <v>0</v>
      </c>
      <c r="AV44" s="59">
        <f t="shared" si="28"/>
        <v>0</v>
      </c>
      <c r="AW44" s="63">
        <f t="shared" si="29"/>
        <v>0</v>
      </c>
      <c r="AX44" s="155"/>
      <c r="AY44" s="156"/>
      <c r="AZ44" s="154">
        <v>28</v>
      </c>
      <c r="BA44" s="63">
        <v>1.1320498999999999E-2</v>
      </c>
      <c r="BB44" s="59">
        <f t="shared" si="30"/>
        <v>0</v>
      </c>
      <c r="BC44" s="63">
        <f t="shared" si="31"/>
        <v>0</v>
      </c>
      <c r="BD44" s="59">
        <f t="shared" si="32"/>
        <v>0</v>
      </c>
      <c r="BE44" s="63">
        <f t="shared" si="33"/>
        <v>0</v>
      </c>
      <c r="BF44" s="59">
        <f t="shared" si="34"/>
        <v>0</v>
      </c>
      <c r="BG44" s="63">
        <f t="shared" si="35"/>
        <v>0</v>
      </c>
    </row>
    <row r="45" spans="2:59" x14ac:dyDescent="0.25">
      <c r="B45" s="154">
        <v>29</v>
      </c>
      <c r="C45" s="63">
        <f>'Default parameters'!C43</f>
        <v>5.7860000000000003E-3</v>
      </c>
      <c r="D45" s="59">
        <f t="shared" si="0"/>
        <v>0</v>
      </c>
      <c r="E45" s="63">
        <f t="shared" si="3"/>
        <v>0</v>
      </c>
      <c r="F45" s="59">
        <f t="shared" si="1"/>
        <v>0</v>
      </c>
      <c r="G45" s="63">
        <f t="shared" si="4"/>
        <v>0</v>
      </c>
      <c r="H45" s="59">
        <f t="shared" si="2"/>
        <v>0</v>
      </c>
      <c r="I45" s="63">
        <f t="shared" si="5"/>
        <v>0</v>
      </c>
      <c r="J45" s="155"/>
      <c r="K45" s="156"/>
      <c r="L45" s="154">
        <v>29</v>
      </c>
      <c r="M45" s="63">
        <f>'Default parameters'!D43</f>
        <v>4.8855440000000003E-3</v>
      </c>
      <c r="N45" s="59">
        <f t="shared" si="6"/>
        <v>0</v>
      </c>
      <c r="O45" s="63">
        <f t="shared" si="7"/>
        <v>0</v>
      </c>
      <c r="P45" s="59">
        <f t="shared" si="8"/>
        <v>0</v>
      </c>
      <c r="Q45" s="63">
        <f t="shared" si="9"/>
        <v>0</v>
      </c>
      <c r="R45" s="59">
        <f t="shared" si="10"/>
        <v>0</v>
      </c>
      <c r="S45" s="63">
        <f t="shared" si="11"/>
        <v>0</v>
      </c>
      <c r="T45" s="155"/>
      <c r="U45" s="156"/>
      <c r="V45" s="154">
        <v>29</v>
      </c>
      <c r="W45" s="63">
        <f>'Default parameters'!E43</f>
        <v>1.0691918999999999E-2</v>
      </c>
      <c r="X45" s="59">
        <f t="shared" si="12"/>
        <v>0</v>
      </c>
      <c r="Y45" s="63">
        <f t="shared" si="13"/>
        <v>0</v>
      </c>
      <c r="Z45" s="59">
        <f t="shared" si="14"/>
        <v>0</v>
      </c>
      <c r="AA45" s="63">
        <f t="shared" si="15"/>
        <v>0</v>
      </c>
      <c r="AB45" s="59">
        <f t="shared" si="16"/>
        <v>0</v>
      </c>
      <c r="AC45" s="63">
        <f t="shared" si="17"/>
        <v>0</v>
      </c>
      <c r="AD45" s="155"/>
      <c r="AE45" s="156"/>
      <c r="AF45" s="154">
        <v>29</v>
      </c>
      <c r="AG45" s="63">
        <f>'Default parameters'!F43</f>
        <v>9.8494659999999994E-3</v>
      </c>
      <c r="AH45" s="59">
        <f t="shared" si="18"/>
        <v>0</v>
      </c>
      <c r="AI45" s="63">
        <f t="shared" si="19"/>
        <v>0</v>
      </c>
      <c r="AJ45" s="59">
        <f t="shared" si="20"/>
        <v>0</v>
      </c>
      <c r="AK45" s="63">
        <f t="shared" si="21"/>
        <v>0</v>
      </c>
      <c r="AL45" s="59">
        <f t="shared" si="22"/>
        <v>0</v>
      </c>
      <c r="AM45" s="63">
        <f t="shared" si="23"/>
        <v>0</v>
      </c>
      <c r="AN45" s="155"/>
      <c r="AO45" s="156"/>
      <c r="AP45" s="154">
        <v>29</v>
      </c>
      <c r="AQ45" s="63">
        <f>'Default parameters'!G43</f>
        <v>1.0695949999999999E-2</v>
      </c>
      <c r="AR45" s="59">
        <f t="shared" si="24"/>
        <v>0</v>
      </c>
      <c r="AS45" s="63">
        <f t="shared" si="25"/>
        <v>0</v>
      </c>
      <c r="AT45" s="59">
        <f t="shared" si="26"/>
        <v>0</v>
      </c>
      <c r="AU45" s="63">
        <f t="shared" si="27"/>
        <v>0</v>
      </c>
      <c r="AV45" s="59">
        <f t="shared" si="28"/>
        <v>0</v>
      </c>
      <c r="AW45" s="63">
        <f t="shared" si="29"/>
        <v>0</v>
      </c>
      <c r="AX45" s="155"/>
      <c r="AY45" s="156"/>
      <c r="AZ45" s="154">
        <v>29</v>
      </c>
      <c r="BA45" s="63">
        <v>1.0695949999999999E-2</v>
      </c>
      <c r="BB45" s="59">
        <f t="shared" si="30"/>
        <v>0</v>
      </c>
      <c r="BC45" s="63">
        <f t="shared" si="31"/>
        <v>0</v>
      </c>
      <c r="BD45" s="59">
        <f t="shared" si="32"/>
        <v>0</v>
      </c>
      <c r="BE45" s="63">
        <f t="shared" si="33"/>
        <v>0</v>
      </c>
      <c r="BF45" s="59">
        <f t="shared" si="34"/>
        <v>0</v>
      </c>
      <c r="BG45" s="63">
        <f t="shared" si="35"/>
        <v>0</v>
      </c>
    </row>
    <row r="46" spans="2:59" x14ac:dyDescent="0.25">
      <c r="B46" s="154">
        <v>30</v>
      </c>
      <c r="C46" s="63">
        <f>'Default parameters'!C44</f>
        <v>5.2610000000000001E-3</v>
      </c>
      <c r="D46" s="59">
        <f t="shared" si="0"/>
        <v>0</v>
      </c>
      <c r="E46" s="63">
        <f t="shared" si="3"/>
        <v>0</v>
      </c>
      <c r="F46" s="59">
        <f t="shared" si="1"/>
        <v>0</v>
      </c>
      <c r="G46" s="63">
        <f t="shared" si="4"/>
        <v>0</v>
      </c>
      <c r="H46" s="59">
        <f t="shared" si="2"/>
        <v>0</v>
      </c>
      <c r="I46" s="63">
        <f t="shared" si="5"/>
        <v>0</v>
      </c>
      <c r="J46" s="155"/>
      <c r="K46" s="156"/>
      <c r="L46" s="154">
        <v>30</v>
      </c>
      <c r="M46" s="63">
        <f>'Default parameters'!D44</f>
        <v>4.4036730000000003E-3</v>
      </c>
      <c r="N46" s="59">
        <f t="shared" si="6"/>
        <v>0</v>
      </c>
      <c r="O46" s="63">
        <f t="shared" si="7"/>
        <v>0</v>
      </c>
      <c r="P46" s="59">
        <f t="shared" si="8"/>
        <v>0</v>
      </c>
      <c r="Q46" s="63">
        <f t="shared" si="9"/>
        <v>0</v>
      </c>
      <c r="R46" s="59">
        <f t="shared" si="10"/>
        <v>0</v>
      </c>
      <c r="S46" s="63">
        <f t="shared" si="11"/>
        <v>0</v>
      </c>
      <c r="T46" s="155"/>
      <c r="U46" s="156"/>
      <c r="V46" s="154">
        <v>30</v>
      </c>
      <c r="W46" s="63">
        <f>'Default parameters'!E44</f>
        <v>1.0110116000000001E-2</v>
      </c>
      <c r="X46" s="59">
        <f t="shared" si="12"/>
        <v>0</v>
      </c>
      <c r="Y46" s="63">
        <f t="shared" si="13"/>
        <v>0</v>
      </c>
      <c r="Z46" s="59">
        <f t="shared" si="14"/>
        <v>0</v>
      </c>
      <c r="AA46" s="63">
        <f t="shared" si="15"/>
        <v>0</v>
      </c>
      <c r="AB46" s="59">
        <f t="shared" si="16"/>
        <v>0</v>
      </c>
      <c r="AC46" s="63">
        <f t="shared" si="17"/>
        <v>0</v>
      </c>
      <c r="AD46" s="155"/>
      <c r="AE46" s="156"/>
      <c r="AF46" s="154">
        <v>30</v>
      </c>
      <c r="AG46" s="63">
        <f>'Default parameters'!F44</f>
        <v>9.2470290000000004E-3</v>
      </c>
      <c r="AH46" s="59">
        <f t="shared" si="18"/>
        <v>0</v>
      </c>
      <c r="AI46" s="63">
        <f t="shared" si="19"/>
        <v>0</v>
      </c>
      <c r="AJ46" s="59">
        <f t="shared" si="20"/>
        <v>0</v>
      </c>
      <c r="AK46" s="63">
        <f t="shared" si="21"/>
        <v>0</v>
      </c>
      <c r="AL46" s="59">
        <f t="shared" si="22"/>
        <v>0</v>
      </c>
      <c r="AM46" s="63">
        <f t="shared" si="23"/>
        <v>0</v>
      </c>
      <c r="AN46" s="155"/>
      <c r="AO46" s="156"/>
      <c r="AP46" s="154">
        <v>30</v>
      </c>
      <c r="AQ46" s="63">
        <f>'Default parameters'!G44</f>
        <v>1.0105631E-2</v>
      </c>
      <c r="AR46" s="59">
        <f t="shared" si="24"/>
        <v>0</v>
      </c>
      <c r="AS46" s="63">
        <f t="shared" si="25"/>
        <v>0</v>
      </c>
      <c r="AT46" s="59">
        <f t="shared" si="26"/>
        <v>0</v>
      </c>
      <c r="AU46" s="63">
        <f t="shared" si="27"/>
        <v>0</v>
      </c>
      <c r="AV46" s="59">
        <f t="shared" si="28"/>
        <v>0</v>
      </c>
      <c r="AW46" s="63">
        <f t="shared" si="29"/>
        <v>0</v>
      </c>
      <c r="AX46" s="155"/>
      <c r="AY46" s="156"/>
      <c r="AZ46" s="154">
        <v>30</v>
      </c>
      <c r="BA46" s="63">
        <v>1.0105631E-2</v>
      </c>
      <c r="BB46" s="59">
        <f t="shared" si="30"/>
        <v>0</v>
      </c>
      <c r="BC46" s="63">
        <f t="shared" si="31"/>
        <v>0</v>
      </c>
      <c r="BD46" s="59">
        <f t="shared" si="32"/>
        <v>0</v>
      </c>
      <c r="BE46" s="63">
        <f t="shared" si="33"/>
        <v>0</v>
      </c>
      <c r="BF46" s="59">
        <f t="shared" si="34"/>
        <v>0</v>
      </c>
      <c r="BG46" s="63">
        <f t="shared" si="35"/>
        <v>0</v>
      </c>
    </row>
    <row r="47" spans="2:59" x14ac:dyDescent="0.25">
      <c r="B47" s="154">
        <v>31</v>
      </c>
      <c r="C47" s="63">
        <f>'Default parameters'!C45</f>
        <v>4.7840000000000001E-3</v>
      </c>
      <c r="D47" s="59">
        <f t="shared" si="0"/>
        <v>0</v>
      </c>
      <c r="E47" s="63">
        <f t="shared" si="3"/>
        <v>0</v>
      </c>
      <c r="F47" s="59">
        <f t="shared" si="1"/>
        <v>0</v>
      </c>
      <c r="G47" s="63">
        <f t="shared" si="4"/>
        <v>0</v>
      </c>
      <c r="H47" s="59">
        <f t="shared" si="2"/>
        <v>0</v>
      </c>
      <c r="I47" s="63">
        <f t="shared" si="5"/>
        <v>0</v>
      </c>
      <c r="J47" s="155"/>
      <c r="K47" s="156"/>
      <c r="L47" s="154">
        <v>31</v>
      </c>
      <c r="M47" s="63">
        <f>'Default parameters'!D45</f>
        <v>3.9691630000000004E-3</v>
      </c>
      <c r="N47" s="59">
        <f t="shared" si="6"/>
        <v>0</v>
      </c>
      <c r="O47" s="63">
        <f t="shared" si="7"/>
        <v>0</v>
      </c>
      <c r="P47" s="59">
        <f t="shared" si="8"/>
        <v>0</v>
      </c>
      <c r="Q47" s="63">
        <f t="shared" si="9"/>
        <v>0</v>
      </c>
      <c r="R47" s="59">
        <f t="shared" si="10"/>
        <v>0</v>
      </c>
      <c r="S47" s="63">
        <f t="shared" si="11"/>
        <v>0</v>
      </c>
      <c r="T47" s="155"/>
      <c r="U47" s="156"/>
      <c r="V47" s="154">
        <v>31</v>
      </c>
      <c r="W47" s="63">
        <f>'Default parameters'!E45</f>
        <v>9.5602259999999998E-3</v>
      </c>
      <c r="X47" s="59">
        <f t="shared" si="12"/>
        <v>0</v>
      </c>
      <c r="Y47" s="63">
        <f t="shared" si="13"/>
        <v>0</v>
      </c>
      <c r="Z47" s="59">
        <f t="shared" si="14"/>
        <v>0</v>
      </c>
      <c r="AA47" s="63">
        <f t="shared" si="15"/>
        <v>0</v>
      </c>
      <c r="AB47" s="59">
        <f t="shared" si="16"/>
        <v>0</v>
      </c>
      <c r="AC47" s="63">
        <f t="shared" si="17"/>
        <v>0</v>
      </c>
      <c r="AD47" s="155"/>
      <c r="AE47" s="156"/>
      <c r="AF47" s="154">
        <v>31</v>
      </c>
      <c r="AG47" s="63">
        <f>'Default parameters'!F45</f>
        <v>8.6812499999999997E-3</v>
      </c>
      <c r="AH47" s="59">
        <f t="shared" si="18"/>
        <v>0</v>
      </c>
      <c r="AI47" s="63">
        <f t="shared" si="19"/>
        <v>0</v>
      </c>
      <c r="AJ47" s="59">
        <f t="shared" si="20"/>
        <v>0</v>
      </c>
      <c r="AK47" s="63">
        <f t="shared" si="21"/>
        <v>0</v>
      </c>
      <c r="AL47" s="59">
        <f t="shared" si="22"/>
        <v>0</v>
      </c>
      <c r="AM47" s="63">
        <f t="shared" si="23"/>
        <v>0</v>
      </c>
      <c r="AN47" s="155"/>
      <c r="AO47" s="156"/>
      <c r="AP47" s="154">
        <v>31</v>
      </c>
      <c r="AQ47" s="63">
        <f>'Default parameters'!G45</f>
        <v>9.5476659999999998E-3</v>
      </c>
      <c r="AR47" s="59">
        <f t="shared" si="24"/>
        <v>0</v>
      </c>
      <c r="AS47" s="63">
        <f t="shared" si="25"/>
        <v>0</v>
      </c>
      <c r="AT47" s="59">
        <f t="shared" si="26"/>
        <v>0</v>
      </c>
      <c r="AU47" s="63">
        <f t="shared" si="27"/>
        <v>0</v>
      </c>
      <c r="AV47" s="59">
        <f t="shared" si="28"/>
        <v>0</v>
      </c>
      <c r="AW47" s="63">
        <f t="shared" si="29"/>
        <v>0</v>
      </c>
      <c r="AX47" s="155"/>
      <c r="AY47" s="156"/>
      <c r="AZ47" s="154">
        <v>31</v>
      </c>
      <c r="BA47" s="63">
        <v>9.5476659999999998E-3</v>
      </c>
      <c r="BB47" s="59">
        <f t="shared" si="30"/>
        <v>0</v>
      </c>
      <c r="BC47" s="63">
        <f t="shared" si="31"/>
        <v>0</v>
      </c>
      <c r="BD47" s="59">
        <f t="shared" si="32"/>
        <v>0</v>
      </c>
      <c r="BE47" s="63">
        <f t="shared" si="33"/>
        <v>0</v>
      </c>
      <c r="BF47" s="59">
        <f t="shared" si="34"/>
        <v>0</v>
      </c>
      <c r="BG47" s="63">
        <f t="shared" si="35"/>
        <v>0</v>
      </c>
    </row>
    <row r="48" spans="2:59" x14ac:dyDescent="0.25">
      <c r="B48" s="154">
        <v>32</v>
      </c>
      <c r="C48" s="63">
        <f>'Default parameters'!C46</f>
        <v>4.3489999999999996E-3</v>
      </c>
      <c r="D48" s="59">
        <f t="shared" ref="D48:D79" si="36">IF(AND(B48&gt;($D$8-1), B48&lt;$D$9),1,0)</f>
        <v>0</v>
      </c>
      <c r="E48" s="63">
        <f t="shared" si="3"/>
        <v>0</v>
      </c>
      <c r="F48" s="59">
        <f t="shared" ref="F48:F79" si="37">IF(AND(B48&gt;($E$8-1), B48&lt;$E$9),1,0)</f>
        <v>0</v>
      </c>
      <c r="G48" s="63">
        <f t="shared" si="4"/>
        <v>0</v>
      </c>
      <c r="H48" s="59">
        <f t="shared" ref="H48:H79" si="38">IF(AND(B48&gt;($F$8-1), B48&lt;$F$9),1,0)</f>
        <v>0</v>
      </c>
      <c r="I48" s="63">
        <f t="shared" si="5"/>
        <v>0</v>
      </c>
      <c r="J48" s="155"/>
      <c r="K48" s="156"/>
      <c r="L48" s="154">
        <v>32</v>
      </c>
      <c r="M48" s="63">
        <f>'Default parameters'!D46</f>
        <v>3.5773670000000001E-3</v>
      </c>
      <c r="N48" s="59">
        <f t="shared" si="6"/>
        <v>0</v>
      </c>
      <c r="O48" s="63">
        <f t="shared" si="7"/>
        <v>0</v>
      </c>
      <c r="P48" s="59">
        <f t="shared" si="8"/>
        <v>0</v>
      </c>
      <c r="Q48" s="63">
        <f t="shared" si="9"/>
        <v>0</v>
      </c>
      <c r="R48" s="59">
        <f t="shared" si="10"/>
        <v>0</v>
      </c>
      <c r="S48" s="63">
        <f t="shared" si="11"/>
        <v>0</v>
      </c>
      <c r="T48" s="155"/>
      <c r="U48" s="156"/>
      <c r="V48" s="154">
        <v>32</v>
      </c>
      <c r="W48" s="63">
        <f>'Default parameters'!E46</f>
        <v>9.0404830000000002E-3</v>
      </c>
      <c r="X48" s="59">
        <f t="shared" si="12"/>
        <v>0</v>
      </c>
      <c r="Y48" s="63">
        <f t="shared" si="13"/>
        <v>0</v>
      </c>
      <c r="Z48" s="59">
        <f t="shared" si="14"/>
        <v>0</v>
      </c>
      <c r="AA48" s="63">
        <f t="shared" si="15"/>
        <v>0</v>
      </c>
      <c r="AB48" s="59">
        <f t="shared" si="16"/>
        <v>0</v>
      </c>
      <c r="AC48" s="63">
        <f t="shared" si="17"/>
        <v>0</v>
      </c>
      <c r="AD48" s="155"/>
      <c r="AE48" s="156"/>
      <c r="AF48" s="154">
        <v>32</v>
      </c>
      <c r="AG48" s="63">
        <f>'Default parameters'!F46</f>
        <v>8.1498969999999997E-3</v>
      </c>
      <c r="AH48" s="59">
        <f t="shared" si="18"/>
        <v>0</v>
      </c>
      <c r="AI48" s="63">
        <f t="shared" si="19"/>
        <v>0</v>
      </c>
      <c r="AJ48" s="59">
        <f t="shared" si="20"/>
        <v>0</v>
      </c>
      <c r="AK48" s="63">
        <f t="shared" si="21"/>
        <v>0</v>
      </c>
      <c r="AL48" s="59">
        <f t="shared" si="22"/>
        <v>0</v>
      </c>
      <c r="AM48" s="63">
        <f t="shared" si="23"/>
        <v>0</v>
      </c>
      <c r="AN48" s="155"/>
      <c r="AO48" s="156"/>
      <c r="AP48" s="154">
        <v>32</v>
      </c>
      <c r="AQ48" s="63">
        <f>'Default parameters'!G46</f>
        <v>9.0202809999999998E-3</v>
      </c>
      <c r="AR48" s="59">
        <f t="shared" si="24"/>
        <v>0</v>
      </c>
      <c r="AS48" s="63">
        <f t="shared" si="25"/>
        <v>0</v>
      </c>
      <c r="AT48" s="59">
        <f t="shared" si="26"/>
        <v>0</v>
      </c>
      <c r="AU48" s="63">
        <f t="shared" si="27"/>
        <v>0</v>
      </c>
      <c r="AV48" s="59">
        <f t="shared" si="28"/>
        <v>0</v>
      </c>
      <c r="AW48" s="63">
        <f t="shared" si="29"/>
        <v>0</v>
      </c>
      <c r="AX48" s="155"/>
      <c r="AY48" s="156"/>
      <c r="AZ48" s="154">
        <v>32</v>
      </c>
      <c r="BA48" s="63">
        <v>9.0202809999999998E-3</v>
      </c>
      <c r="BB48" s="59">
        <f t="shared" si="30"/>
        <v>0</v>
      </c>
      <c r="BC48" s="63">
        <f t="shared" si="31"/>
        <v>0</v>
      </c>
      <c r="BD48" s="59">
        <f t="shared" si="32"/>
        <v>0</v>
      </c>
      <c r="BE48" s="63">
        <f t="shared" si="33"/>
        <v>0</v>
      </c>
      <c r="BF48" s="59">
        <f t="shared" si="34"/>
        <v>0</v>
      </c>
      <c r="BG48" s="63">
        <f t="shared" si="35"/>
        <v>0</v>
      </c>
    </row>
    <row r="49" spans="2:59" x14ac:dyDescent="0.25">
      <c r="B49" s="154">
        <v>33</v>
      </c>
      <c r="C49" s="63">
        <f>'Default parameters'!C47</f>
        <v>3.954E-3</v>
      </c>
      <c r="D49" s="59">
        <f t="shared" si="36"/>
        <v>0</v>
      </c>
      <c r="E49" s="63">
        <f t="shared" si="3"/>
        <v>0</v>
      </c>
      <c r="F49" s="59">
        <f t="shared" si="37"/>
        <v>0</v>
      </c>
      <c r="G49" s="63">
        <f t="shared" si="4"/>
        <v>0</v>
      </c>
      <c r="H49" s="59">
        <f t="shared" si="38"/>
        <v>0</v>
      </c>
      <c r="I49" s="63">
        <f t="shared" si="5"/>
        <v>0</v>
      </c>
      <c r="J49" s="155"/>
      <c r="K49" s="156"/>
      <c r="L49" s="154">
        <v>33</v>
      </c>
      <c r="M49" s="63">
        <f>'Default parameters'!D47</f>
        <v>3.2240910000000001E-3</v>
      </c>
      <c r="N49" s="59">
        <f t="shared" si="6"/>
        <v>0</v>
      </c>
      <c r="O49" s="63">
        <f t="shared" si="7"/>
        <v>0</v>
      </c>
      <c r="P49" s="59">
        <f t="shared" si="8"/>
        <v>0</v>
      </c>
      <c r="Q49" s="63">
        <f t="shared" si="9"/>
        <v>0</v>
      </c>
      <c r="R49" s="59">
        <f t="shared" si="10"/>
        <v>0</v>
      </c>
      <c r="S49" s="63">
        <f t="shared" si="11"/>
        <v>0</v>
      </c>
      <c r="T49" s="155"/>
      <c r="U49" s="156"/>
      <c r="V49" s="154">
        <v>33</v>
      </c>
      <c r="W49" s="63">
        <f>'Default parameters'!E47</f>
        <v>8.5492199999999997E-3</v>
      </c>
      <c r="X49" s="59">
        <f t="shared" si="12"/>
        <v>0</v>
      </c>
      <c r="Y49" s="63">
        <f t="shared" si="13"/>
        <v>0</v>
      </c>
      <c r="Z49" s="59">
        <f t="shared" si="14"/>
        <v>0</v>
      </c>
      <c r="AA49" s="63">
        <f t="shared" si="15"/>
        <v>0</v>
      </c>
      <c r="AB49" s="59">
        <f t="shared" si="16"/>
        <v>0</v>
      </c>
      <c r="AC49" s="63">
        <f t="shared" si="17"/>
        <v>0</v>
      </c>
      <c r="AD49" s="155"/>
      <c r="AE49" s="156"/>
      <c r="AF49" s="154">
        <v>33</v>
      </c>
      <c r="AG49" s="63">
        <f>'Default parameters'!F47</f>
        <v>7.6508770000000004E-3</v>
      </c>
      <c r="AH49" s="59">
        <f t="shared" si="18"/>
        <v>0</v>
      </c>
      <c r="AI49" s="63">
        <f t="shared" si="19"/>
        <v>0</v>
      </c>
      <c r="AJ49" s="59">
        <f t="shared" si="20"/>
        <v>0</v>
      </c>
      <c r="AK49" s="63">
        <f t="shared" si="21"/>
        <v>0</v>
      </c>
      <c r="AL49" s="59">
        <f t="shared" si="22"/>
        <v>0</v>
      </c>
      <c r="AM49" s="63">
        <f t="shared" si="23"/>
        <v>0</v>
      </c>
      <c r="AN49" s="155"/>
      <c r="AO49" s="156"/>
      <c r="AP49" s="154">
        <v>33</v>
      </c>
      <c r="AQ49" s="63">
        <f>'Default parameters'!G47</f>
        <v>8.5217999999999995E-3</v>
      </c>
      <c r="AR49" s="59">
        <f t="shared" si="24"/>
        <v>0</v>
      </c>
      <c r="AS49" s="63">
        <f t="shared" si="25"/>
        <v>0</v>
      </c>
      <c r="AT49" s="59">
        <f t="shared" si="26"/>
        <v>0</v>
      </c>
      <c r="AU49" s="63">
        <f t="shared" si="27"/>
        <v>0</v>
      </c>
      <c r="AV49" s="59">
        <f t="shared" si="28"/>
        <v>0</v>
      </c>
      <c r="AW49" s="63">
        <f t="shared" si="29"/>
        <v>0</v>
      </c>
      <c r="AX49" s="155"/>
      <c r="AY49" s="156"/>
      <c r="AZ49" s="154">
        <v>33</v>
      </c>
      <c r="BA49" s="63">
        <v>8.5217999999999995E-3</v>
      </c>
      <c r="BB49" s="59">
        <f t="shared" si="30"/>
        <v>0</v>
      </c>
      <c r="BC49" s="63">
        <f t="shared" si="31"/>
        <v>0</v>
      </c>
      <c r="BD49" s="59">
        <f t="shared" si="32"/>
        <v>0</v>
      </c>
      <c r="BE49" s="63">
        <f t="shared" si="33"/>
        <v>0</v>
      </c>
      <c r="BF49" s="59">
        <f t="shared" si="34"/>
        <v>0</v>
      </c>
      <c r="BG49" s="63">
        <f t="shared" si="35"/>
        <v>0</v>
      </c>
    </row>
    <row r="50" spans="2:59" x14ac:dyDescent="0.25">
      <c r="B50" s="154">
        <v>34</v>
      </c>
      <c r="C50" s="63">
        <f>'Default parameters'!C48</f>
        <v>3.5950000000000001E-3</v>
      </c>
      <c r="D50" s="59">
        <f t="shared" si="36"/>
        <v>0</v>
      </c>
      <c r="E50" s="63">
        <f t="shared" si="3"/>
        <v>0</v>
      </c>
      <c r="F50" s="59">
        <f t="shared" si="37"/>
        <v>0</v>
      </c>
      <c r="G50" s="63">
        <f t="shared" si="4"/>
        <v>0</v>
      </c>
      <c r="H50" s="59">
        <f t="shared" si="38"/>
        <v>0</v>
      </c>
      <c r="I50" s="63">
        <f t="shared" si="5"/>
        <v>0</v>
      </c>
      <c r="J50" s="155"/>
      <c r="K50" s="156"/>
      <c r="L50" s="154">
        <v>34</v>
      </c>
      <c r="M50" s="63">
        <f>'Default parameters'!D48</f>
        <v>2.9055579999999999E-3</v>
      </c>
      <c r="N50" s="59">
        <f t="shared" si="6"/>
        <v>0</v>
      </c>
      <c r="O50" s="63">
        <f t="shared" si="7"/>
        <v>0</v>
      </c>
      <c r="P50" s="59">
        <f t="shared" si="8"/>
        <v>0</v>
      </c>
      <c r="Q50" s="63">
        <f t="shared" si="9"/>
        <v>0</v>
      </c>
      <c r="R50" s="59">
        <f t="shared" si="10"/>
        <v>0</v>
      </c>
      <c r="S50" s="63">
        <f t="shared" si="11"/>
        <v>0</v>
      </c>
      <c r="T50" s="155"/>
      <c r="U50" s="156"/>
      <c r="V50" s="154">
        <v>34</v>
      </c>
      <c r="W50" s="63">
        <f>'Default parameters'!E48</f>
        <v>8.0848629999999994E-3</v>
      </c>
      <c r="X50" s="59">
        <f t="shared" si="12"/>
        <v>0</v>
      </c>
      <c r="Y50" s="63">
        <f t="shared" si="13"/>
        <v>0</v>
      </c>
      <c r="Z50" s="59">
        <f t="shared" si="14"/>
        <v>0</v>
      </c>
      <c r="AA50" s="63">
        <f t="shared" si="15"/>
        <v>0</v>
      </c>
      <c r="AB50" s="59">
        <f t="shared" si="16"/>
        <v>0</v>
      </c>
      <c r="AC50" s="63">
        <f t="shared" si="17"/>
        <v>0</v>
      </c>
      <c r="AD50" s="155"/>
      <c r="AE50" s="156"/>
      <c r="AF50" s="154">
        <v>34</v>
      </c>
      <c r="AG50" s="63">
        <f>'Default parameters'!F48</f>
        <v>7.1822229999999997E-3</v>
      </c>
      <c r="AH50" s="59">
        <f t="shared" si="18"/>
        <v>0</v>
      </c>
      <c r="AI50" s="63">
        <f t="shared" si="19"/>
        <v>0</v>
      </c>
      <c r="AJ50" s="59">
        <f t="shared" si="20"/>
        <v>0</v>
      </c>
      <c r="AK50" s="63">
        <f t="shared" si="21"/>
        <v>0</v>
      </c>
      <c r="AL50" s="59">
        <f t="shared" si="22"/>
        <v>0</v>
      </c>
      <c r="AM50" s="63">
        <f t="shared" si="23"/>
        <v>0</v>
      </c>
      <c r="AN50" s="155"/>
      <c r="AO50" s="156"/>
      <c r="AP50" s="154">
        <v>34</v>
      </c>
      <c r="AQ50" s="63">
        <f>'Default parameters'!G48</f>
        <v>8.0506399999999995E-3</v>
      </c>
      <c r="AR50" s="59">
        <f t="shared" si="24"/>
        <v>0</v>
      </c>
      <c r="AS50" s="63">
        <f t="shared" si="25"/>
        <v>0</v>
      </c>
      <c r="AT50" s="59">
        <f t="shared" si="26"/>
        <v>0</v>
      </c>
      <c r="AU50" s="63">
        <f t="shared" si="27"/>
        <v>0</v>
      </c>
      <c r="AV50" s="59">
        <f t="shared" si="28"/>
        <v>0</v>
      </c>
      <c r="AW50" s="63">
        <f t="shared" si="29"/>
        <v>0</v>
      </c>
      <c r="AX50" s="155"/>
      <c r="AY50" s="156"/>
      <c r="AZ50" s="154">
        <v>34</v>
      </c>
      <c r="BA50" s="63">
        <v>8.0506399999999995E-3</v>
      </c>
      <c r="BB50" s="59">
        <f t="shared" si="30"/>
        <v>0</v>
      </c>
      <c r="BC50" s="63">
        <f t="shared" si="31"/>
        <v>0</v>
      </c>
      <c r="BD50" s="59">
        <f t="shared" si="32"/>
        <v>0</v>
      </c>
      <c r="BE50" s="63">
        <f t="shared" si="33"/>
        <v>0</v>
      </c>
      <c r="BF50" s="59">
        <f t="shared" si="34"/>
        <v>0</v>
      </c>
      <c r="BG50" s="63">
        <f t="shared" si="35"/>
        <v>0</v>
      </c>
    </row>
    <row r="51" spans="2:59" x14ac:dyDescent="0.25">
      <c r="B51" s="154">
        <v>35</v>
      </c>
      <c r="C51" s="63">
        <f>'Default parameters'!C49</f>
        <v>3.2680000000000001E-3</v>
      </c>
      <c r="D51" s="59">
        <f t="shared" si="36"/>
        <v>0</v>
      </c>
      <c r="E51" s="63">
        <f t="shared" si="3"/>
        <v>0</v>
      </c>
      <c r="F51" s="59">
        <f t="shared" si="37"/>
        <v>0</v>
      </c>
      <c r="G51" s="63">
        <f t="shared" si="4"/>
        <v>0</v>
      </c>
      <c r="H51" s="59">
        <f t="shared" si="38"/>
        <v>0</v>
      </c>
      <c r="I51" s="63">
        <f t="shared" si="5"/>
        <v>0</v>
      </c>
      <c r="J51" s="155"/>
      <c r="K51" s="156"/>
      <c r="L51" s="154">
        <v>35</v>
      </c>
      <c r="M51" s="63">
        <f>'Default parameters'!D49</f>
        <v>2.6183560000000001E-3</v>
      </c>
      <c r="N51" s="59">
        <f t="shared" si="6"/>
        <v>0</v>
      </c>
      <c r="O51" s="63">
        <f t="shared" si="7"/>
        <v>0</v>
      </c>
      <c r="P51" s="59">
        <f t="shared" si="8"/>
        <v>0</v>
      </c>
      <c r="Q51" s="63">
        <f t="shared" si="9"/>
        <v>0</v>
      </c>
      <c r="R51" s="59">
        <f t="shared" si="10"/>
        <v>0</v>
      </c>
      <c r="S51" s="63">
        <f t="shared" si="11"/>
        <v>0</v>
      </c>
      <c r="T51" s="155"/>
      <c r="U51" s="156"/>
      <c r="V51" s="154">
        <v>35</v>
      </c>
      <c r="W51" s="63">
        <f>'Default parameters'!E49</f>
        <v>7.6459240000000001E-3</v>
      </c>
      <c r="X51" s="59">
        <f t="shared" si="12"/>
        <v>0</v>
      </c>
      <c r="Y51" s="63">
        <f t="shared" si="13"/>
        <v>0</v>
      </c>
      <c r="Z51" s="59">
        <f t="shared" si="14"/>
        <v>0</v>
      </c>
      <c r="AA51" s="63">
        <f t="shared" si="15"/>
        <v>0</v>
      </c>
      <c r="AB51" s="59">
        <f t="shared" si="16"/>
        <v>0</v>
      </c>
      <c r="AC51" s="63">
        <f t="shared" si="17"/>
        <v>0</v>
      </c>
      <c r="AD51" s="155"/>
      <c r="AE51" s="156"/>
      <c r="AF51" s="154">
        <v>35</v>
      </c>
      <c r="AG51" s="63">
        <f>'Default parameters'!F49</f>
        <v>6.7420860000000004E-3</v>
      </c>
      <c r="AH51" s="59">
        <f t="shared" si="18"/>
        <v>0</v>
      </c>
      <c r="AI51" s="63">
        <f t="shared" si="19"/>
        <v>0</v>
      </c>
      <c r="AJ51" s="59">
        <f t="shared" si="20"/>
        <v>0</v>
      </c>
      <c r="AK51" s="63">
        <f t="shared" si="21"/>
        <v>0</v>
      </c>
      <c r="AL51" s="59">
        <f t="shared" si="22"/>
        <v>0</v>
      </c>
      <c r="AM51" s="63">
        <f t="shared" si="23"/>
        <v>0</v>
      </c>
      <c r="AN51" s="155"/>
      <c r="AO51" s="156"/>
      <c r="AP51" s="154">
        <v>35</v>
      </c>
      <c r="AQ51" s="63">
        <f>'Default parameters'!G49</f>
        <v>7.6053040000000002E-3</v>
      </c>
      <c r="AR51" s="59">
        <f t="shared" si="24"/>
        <v>0</v>
      </c>
      <c r="AS51" s="63">
        <f t="shared" si="25"/>
        <v>0</v>
      </c>
      <c r="AT51" s="59">
        <f t="shared" si="26"/>
        <v>0</v>
      </c>
      <c r="AU51" s="63">
        <f t="shared" si="27"/>
        <v>0</v>
      </c>
      <c r="AV51" s="59">
        <f t="shared" si="28"/>
        <v>0</v>
      </c>
      <c r="AW51" s="63">
        <f t="shared" si="29"/>
        <v>0</v>
      </c>
      <c r="AX51" s="155"/>
      <c r="AY51" s="156"/>
      <c r="AZ51" s="154">
        <v>35</v>
      </c>
      <c r="BA51" s="63">
        <v>7.6053040000000002E-3</v>
      </c>
      <c r="BB51" s="59">
        <f t="shared" si="30"/>
        <v>0</v>
      </c>
      <c r="BC51" s="63">
        <f t="shared" si="31"/>
        <v>0</v>
      </c>
      <c r="BD51" s="59">
        <f t="shared" si="32"/>
        <v>0</v>
      </c>
      <c r="BE51" s="63">
        <f t="shared" si="33"/>
        <v>0</v>
      </c>
      <c r="BF51" s="59">
        <f t="shared" si="34"/>
        <v>0</v>
      </c>
      <c r="BG51" s="63">
        <f t="shared" si="35"/>
        <v>0</v>
      </c>
    </row>
    <row r="52" spans="2:59" x14ac:dyDescent="0.25">
      <c r="B52" s="154">
        <v>36</v>
      </c>
      <c r="C52" s="63">
        <f>'Default parameters'!C50</f>
        <v>2.97E-3</v>
      </c>
      <c r="D52" s="59">
        <f t="shared" si="36"/>
        <v>0</v>
      </c>
      <c r="E52" s="63">
        <f t="shared" si="3"/>
        <v>0</v>
      </c>
      <c r="F52" s="59">
        <f t="shared" si="37"/>
        <v>0</v>
      </c>
      <c r="G52" s="63">
        <f t="shared" si="4"/>
        <v>0</v>
      </c>
      <c r="H52" s="59">
        <f t="shared" si="38"/>
        <v>0</v>
      </c>
      <c r="I52" s="63">
        <f t="shared" si="5"/>
        <v>0</v>
      </c>
      <c r="J52" s="155"/>
      <c r="K52" s="156"/>
      <c r="L52" s="154">
        <v>36</v>
      </c>
      <c r="M52" s="63">
        <f>'Default parameters'!D50</f>
        <v>2.3594110000000001E-3</v>
      </c>
      <c r="N52" s="59">
        <f t="shared" si="6"/>
        <v>0</v>
      </c>
      <c r="O52" s="63">
        <f t="shared" si="7"/>
        <v>0</v>
      </c>
      <c r="P52" s="59">
        <f t="shared" si="8"/>
        <v>0</v>
      </c>
      <c r="Q52" s="63">
        <f t="shared" si="9"/>
        <v>0</v>
      </c>
      <c r="R52" s="59">
        <f t="shared" si="10"/>
        <v>0</v>
      </c>
      <c r="S52" s="63">
        <f t="shared" si="11"/>
        <v>0</v>
      </c>
      <c r="T52" s="155"/>
      <c r="U52" s="156"/>
      <c r="V52" s="154">
        <v>36</v>
      </c>
      <c r="W52" s="63">
        <f>'Default parameters'!E50</f>
        <v>7.2309990000000001E-3</v>
      </c>
      <c r="X52" s="59">
        <f t="shared" si="12"/>
        <v>0</v>
      </c>
      <c r="Y52" s="63">
        <f t="shared" si="13"/>
        <v>0</v>
      </c>
      <c r="Z52" s="59">
        <f t="shared" si="14"/>
        <v>0</v>
      </c>
      <c r="AA52" s="63">
        <f t="shared" si="15"/>
        <v>0</v>
      </c>
      <c r="AB52" s="59">
        <f t="shared" si="16"/>
        <v>0</v>
      </c>
      <c r="AC52" s="63">
        <f t="shared" si="17"/>
        <v>0</v>
      </c>
      <c r="AD52" s="155"/>
      <c r="AE52" s="156"/>
      <c r="AF52" s="154">
        <v>36</v>
      </c>
      <c r="AG52" s="63">
        <f>'Default parameters'!F50</f>
        <v>6.3287339999999999E-3</v>
      </c>
      <c r="AH52" s="59">
        <f t="shared" si="18"/>
        <v>0</v>
      </c>
      <c r="AI52" s="63">
        <f t="shared" si="19"/>
        <v>0</v>
      </c>
      <c r="AJ52" s="59">
        <f t="shared" si="20"/>
        <v>0</v>
      </c>
      <c r="AK52" s="63">
        <f t="shared" si="21"/>
        <v>0</v>
      </c>
      <c r="AL52" s="59">
        <f t="shared" si="22"/>
        <v>0</v>
      </c>
      <c r="AM52" s="63">
        <f t="shared" si="23"/>
        <v>0</v>
      </c>
      <c r="AN52" s="155"/>
      <c r="AO52" s="156"/>
      <c r="AP52" s="154">
        <v>36</v>
      </c>
      <c r="AQ52" s="63">
        <f>'Default parameters'!G50</f>
        <v>7.1843779999999999E-3</v>
      </c>
      <c r="AR52" s="59">
        <f t="shared" si="24"/>
        <v>0</v>
      </c>
      <c r="AS52" s="63">
        <f t="shared" si="25"/>
        <v>0</v>
      </c>
      <c r="AT52" s="59">
        <f t="shared" si="26"/>
        <v>0</v>
      </c>
      <c r="AU52" s="63">
        <f t="shared" si="27"/>
        <v>0</v>
      </c>
      <c r="AV52" s="59">
        <f t="shared" si="28"/>
        <v>0</v>
      </c>
      <c r="AW52" s="63">
        <f t="shared" si="29"/>
        <v>0</v>
      </c>
      <c r="AX52" s="155"/>
      <c r="AY52" s="156"/>
      <c r="AZ52" s="154">
        <v>36</v>
      </c>
      <c r="BA52" s="63">
        <v>7.1843779999999999E-3</v>
      </c>
      <c r="BB52" s="59">
        <f t="shared" si="30"/>
        <v>0</v>
      </c>
      <c r="BC52" s="63">
        <f t="shared" si="31"/>
        <v>0</v>
      </c>
      <c r="BD52" s="59">
        <f t="shared" si="32"/>
        <v>0</v>
      </c>
      <c r="BE52" s="63">
        <f t="shared" si="33"/>
        <v>0</v>
      </c>
      <c r="BF52" s="59">
        <f t="shared" si="34"/>
        <v>0</v>
      </c>
      <c r="BG52" s="63">
        <f t="shared" si="35"/>
        <v>0</v>
      </c>
    </row>
    <row r="53" spans="2:59" x14ac:dyDescent="0.25">
      <c r="B53" s="154">
        <v>37</v>
      </c>
      <c r="C53" s="63">
        <f>'Default parameters'!C51</f>
        <v>2.7000000000000001E-3</v>
      </c>
      <c r="D53" s="59">
        <f t="shared" si="36"/>
        <v>0</v>
      </c>
      <c r="E53" s="63">
        <f t="shared" si="3"/>
        <v>0</v>
      </c>
      <c r="F53" s="59">
        <f t="shared" si="37"/>
        <v>0</v>
      </c>
      <c r="G53" s="63">
        <f t="shared" si="4"/>
        <v>0</v>
      </c>
      <c r="H53" s="59">
        <f t="shared" si="38"/>
        <v>0</v>
      </c>
      <c r="I53" s="63">
        <f t="shared" si="5"/>
        <v>0</v>
      </c>
      <c r="J53" s="155"/>
      <c r="K53" s="156"/>
      <c r="L53" s="154">
        <v>37</v>
      </c>
      <c r="M53" s="63">
        <f>'Default parameters'!D51</f>
        <v>2.1259500000000001E-3</v>
      </c>
      <c r="N53" s="59">
        <f t="shared" si="6"/>
        <v>0</v>
      </c>
      <c r="O53" s="63">
        <f t="shared" si="7"/>
        <v>0</v>
      </c>
      <c r="P53" s="59">
        <f t="shared" si="8"/>
        <v>0</v>
      </c>
      <c r="Q53" s="63">
        <f t="shared" si="9"/>
        <v>0</v>
      </c>
      <c r="R53" s="59">
        <f t="shared" si="10"/>
        <v>0</v>
      </c>
      <c r="S53" s="63">
        <f t="shared" si="11"/>
        <v>0</v>
      </c>
      <c r="T53" s="155"/>
      <c r="U53" s="156"/>
      <c r="V53" s="154">
        <v>37</v>
      </c>
      <c r="W53" s="63">
        <f>'Default parameters'!E51</f>
        <v>6.838762E-3</v>
      </c>
      <c r="X53" s="59">
        <f t="shared" si="12"/>
        <v>0</v>
      </c>
      <c r="Y53" s="63">
        <f t="shared" si="13"/>
        <v>0</v>
      </c>
      <c r="Z53" s="59">
        <f t="shared" si="14"/>
        <v>0</v>
      </c>
      <c r="AA53" s="63">
        <f t="shared" si="15"/>
        <v>0</v>
      </c>
      <c r="AB53" s="59">
        <f t="shared" si="16"/>
        <v>0</v>
      </c>
      <c r="AC53" s="63">
        <f t="shared" si="17"/>
        <v>0</v>
      </c>
      <c r="AD53" s="155"/>
      <c r="AE53" s="156"/>
      <c r="AF53" s="154">
        <v>37</v>
      </c>
      <c r="AG53" s="63">
        <f>'Default parameters'!F51</f>
        <v>5.9405370000000001E-3</v>
      </c>
      <c r="AH53" s="59">
        <f t="shared" si="18"/>
        <v>0</v>
      </c>
      <c r="AI53" s="63">
        <f t="shared" si="19"/>
        <v>0</v>
      </c>
      <c r="AJ53" s="59">
        <f t="shared" si="20"/>
        <v>0</v>
      </c>
      <c r="AK53" s="63">
        <f t="shared" si="21"/>
        <v>0</v>
      </c>
      <c r="AL53" s="59">
        <f t="shared" si="22"/>
        <v>0</v>
      </c>
      <c r="AM53" s="63">
        <f t="shared" si="23"/>
        <v>0</v>
      </c>
      <c r="AN53" s="155"/>
      <c r="AO53" s="156"/>
      <c r="AP53" s="154">
        <v>37</v>
      </c>
      <c r="AQ53" s="63">
        <f>'Default parameters'!G51</f>
        <v>6.7865249999999998E-3</v>
      </c>
      <c r="AR53" s="59">
        <f t="shared" si="24"/>
        <v>0</v>
      </c>
      <c r="AS53" s="63">
        <f t="shared" si="25"/>
        <v>0</v>
      </c>
      <c r="AT53" s="59">
        <f t="shared" si="26"/>
        <v>0</v>
      </c>
      <c r="AU53" s="63">
        <f t="shared" si="27"/>
        <v>0</v>
      </c>
      <c r="AV53" s="59">
        <f t="shared" si="28"/>
        <v>0</v>
      </c>
      <c r="AW53" s="63">
        <f t="shared" si="29"/>
        <v>0</v>
      </c>
      <c r="AX53" s="155"/>
      <c r="AY53" s="156"/>
      <c r="AZ53" s="154">
        <v>37</v>
      </c>
      <c r="BA53" s="63">
        <v>6.7865249999999998E-3</v>
      </c>
      <c r="BB53" s="59">
        <f t="shared" si="30"/>
        <v>0</v>
      </c>
      <c r="BC53" s="63">
        <f t="shared" si="31"/>
        <v>0</v>
      </c>
      <c r="BD53" s="59">
        <f t="shared" si="32"/>
        <v>0</v>
      </c>
      <c r="BE53" s="63">
        <f t="shared" si="33"/>
        <v>0</v>
      </c>
      <c r="BF53" s="59">
        <f t="shared" si="34"/>
        <v>0</v>
      </c>
      <c r="BG53" s="63">
        <f t="shared" si="35"/>
        <v>0</v>
      </c>
    </row>
    <row r="54" spans="2:59" x14ac:dyDescent="0.25">
      <c r="B54" s="154">
        <v>38</v>
      </c>
      <c r="C54" s="63">
        <f>'Default parameters'!C52</f>
        <v>2.454E-3</v>
      </c>
      <c r="D54" s="59">
        <f t="shared" si="36"/>
        <v>0</v>
      </c>
      <c r="E54" s="63">
        <f t="shared" si="3"/>
        <v>0</v>
      </c>
      <c r="F54" s="59">
        <f t="shared" si="37"/>
        <v>0</v>
      </c>
      <c r="G54" s="63">
        <f t="shared" si="4"/>
        <v>0</v>
      </c>
      <c r="H54" s="59">
        <f t="shared" si="38"/>
        <v>0</v>
      </c>
      <c r="I54" s="63">
        <f t="shared" si="5"/>
        <v>0</v>
      </c>
      <c r="J54" s="155"/>
      <c r="K54" s="156"/>
      <c r="L54" s="154">
        <v>38</v>
      </c>
      <c r="M54" s="63">
        <f>'Default parameters'!D52</f>
        <v>1.915471E-3</v>
      </c>
      <c r="N54" s="59">
        <f t="shared" si="6"/>
        <v>0</v>
      </c>
      <c r="O54" s="63">
        <f t="shared" si="7"/>
        <v>0</v>
      </c>
      <c r="P54" s="59">
        <f t="shared" si="8"/>
        <v>0</v>
      </c>
      <c r="Q54" s="63">
        <f t="shared" si="9"/>
        <v>0</v>
      </c>
      <c r="R54" s="59">
        <f t="shared" si="10"/>
        <v>0</v>
      </c>
      <c r="S54" s="63">
        <f t="shared" si="11"/>
        <v>0</v>
      </c>
      <c r="T54" s="155"/>
      <c r="U54" s="156"/>
      <c r="V54" s="154">
        <v>38</v>
      </c>
      <c r="W54" s="63">
        <f>'Default parameters'!E52</f>
        <v>6.4679589999999997E-3</v>
      </c>
      <c r="X54" s="59">
        <f t="shared" si="12"/>
        <v>0</v>
      </c>
      <c r="Y54" s="63">
        <f t="shared" si="13"/>
        <v>0</v>
      </c>
      <c r="Z54" s="59">
        <f t="shared" si="14"/>
        <v>0</v>
      </c>
      <c r="AA54" s="63">
        <f t="shared" si="15"/>
        <v>0</v>
      </c>
      <c r="AB54" s="59">
        <f t="shared" si="16"/>
        <v>0</v>
      </c>
      <c r="AC54" s="63">
        <f t="shared" si="17"/>
        <v>0</v>
      </c>
      <c r="AD54" s="155"/>
      <c r="AE54" s="156"/>
      <c r="AF54" s="154">
        <v>38</v>
      </c>
      <c r="AG54" s="63">
        <f>'Default parameters'!F52</f>
        <v>5.5759659999999999E-3</v>
      </c>
      <c r="AH54" s="59">
        <f t="shared" si="18"/>
        <v>0</v>
      </c>
      <c r="AI54" s="63">
        <f t="shared" si="19"/>
        <v>0</v>
      </c>
      <c r="AJ54" s="59">
        <f t="shared" si="20"/>
        <v>0</v>
      </c>
      <c r="AK54" s="63">
        <f t="shared" si="21"/>
        <v>0</v>
      </c>
      <c r="AL54" s="59">
        <f t="shared" si="22"/>
        <v>0</v>
      </c>
      <c r="AM54" s="63">
        <f t="shared" si="23"/>
        <v>0</v>
      </c>
      <c r="AN54" s="155"/>
      <c r="AO54" s="156"/>
      <c r="AP54" s="154">
        <v>38</v>
      </c>
      <c r="AQ54" s="63">
        <f>'Default parameters'!G52</f>
        <v>6.4104829999999998E-3</v>
      </c>
      <c r="AR54" s="59">
        <f t="shared" si="24"/>
        <v>0</v>
      </c>
      <c r="AS54" s="63">
        <f t="shared" si="25"/>
        <v>0</v>
      </c>
      <c r="AT54" s="59">
        <f t="shared" si="26"/>
        <v>0</v>
      </c>
      <c r="AU54" s="63">
        <f t="shared" si="27"/>
        <v>0</v>
      </c>
      <c r="AV54" s="59">
        <f t="shared" si="28"/>
        <v>0</v>
      </c>
      <c r="AW54" s="63">
        <f t="shared" si="29"/>
        <v>0</v>
      </c>
      <c r="AX54" s="155"/>
      <c r="AY54" s="156"/>
      <c r="AZ54" s="154">
        <v>38</v>
      </c>
      <c r="BA54" s="63">
        <v>6.4104829999999998E-3</v>
      </c>
      <c r="BB54" s="59">
        <f t="shared" si="30"/>
        <v>0</v>
      </c>
      <c r="BC54" s="63">
        <f t="shared" si="31"/>
        <v>0</v>
      </c>
      <c r="BD54" s="59">
        <f t="shared" si="32"/>
        <v>0</v>
      </c>
      <c r="BE54" s="63">
        <f t="shared" si="33"/>
        <v>0</v>
      </c>
      <c r="BF54" s="59">
        <f t="shared" si="34"/>
        <v>0</v>
      </c>
      <c r="BG54" s="63">
        <f t="shared" si="35"/>
        <v>0</v>
      </c>
    </row>
    <row r="55" spans="2:59" x14ac:dyDescent="0.25">
      <c r="B55" s="154">
        <v>39</v>
      </c>
      <c r="C55" s="63">
        <f>'Default parameters'!C53</f>
        <v>2.2300000000000002E-3</v>
      </c>
      <c r="D55" s="59">
        <f t="shared" si="36"/>
        <v>0</v>
      </c>
      <c r="E55" s="63">
        <f t="shared" si="3"/>
        <v>0</v>
      </c>
      <c r="F55" s="59">
        <f t="shared" si="37"/>
        <v>0</v>
      </c>
      <c r="G55" s="63">
        <f t="shared" si="4"/>
        <v>0</v>
      </c>
      <c r="H55" s="59">
        <f t="shared" si="38"/>
        <v>0</v>
      </c>
      <c r="I55" s="63">
        <f t="shared" si="5"/>
        <v>0</v>
      </c>
      <c r="J55" s="155"/>
      <c r="K55" s="156"/>
      <c r="L55" s="154">
        <v>39</v>
      </c>
      <c r="M55" s="63">
        <f>'Default parameters'!D53</f>
        <v>1.7257189999999999E-3</v>
      </c>
      <c r="N55" s="59">
        <f t="shared" si="6"/>
        <v>0</v>
      </c>
      <c r="O55" s="63">
        <f t="shared" si="7"/>
        <v>0</v>
      </c>
      <c r="P55" s="59">
        <f t="shared" si="8"/>
        <v>0</v>
      </c>
      <c r="Q55" s="63">
        <f t="shared" si="9"/>
        <v>0</v>
      </c>
      <c r="R55" s="59">
        <f t="shared" si="10"/>
        <v>0</v>
      </c>
      <c r="S55" s="63">
        <f t="shared" si="11"/>
        <v>0</v>
      </c>
      <c r="T55" s="155"/>
      <c r="U55" s="156"/>
      <c r="V55" s="154">
        <v>39</v>
      </c>
      <c r="W55" s="63">
        <f>'Default parameters'!E53</f>
        <v>6.1174070000000001E-3</v>
      </c>
      <c r="X55" s="59">
        <f t="shared" si="12"/>
        <v>0</v>
      </c>
      <c r="Y55" s="63">
        <f t="shared" si="13"/>
        <v>0</v>
      </c>
      <c r="Z55" s="59">
        <f t="shared" si="14"/>
        <v>0</v>
      </c>
      <c r="AA55" s="63">
        <f t="shared" si="15"/>
        <v>0</v>
      </c>
      <c r="AB55" s="59">
        <f t="shared" si="16"/>
        <v>0</v>
      </c>
      <c r="AC55" s="63">
        <f t="shared" si="17"/>
        <v>0</v>
      </c>
      <c r="AD55" s="155"/>
      <c r="AE55" s="156"/>
      <c r="AF55" s="154">
        <v>39</v>
      </c>
      <c r="AG55" s="63">
        <f>'Default parameters'!F53</f>
        <v>5.2335849999999998E-3</v>
      </c>
      <c r="AH55" s="59">
        <f t="shared" si="18"/>
        <v>0</v>
      </c>
      <c r="AI55" s="63">
        <f t="shared" si="19"/>
        <v>0</v>
      </c>
      <c r="AJ55" s="59">
        <f t="shared" si="20"/>
        <v>0</v>
      </c>
      <c r="AK55" s="63">
        <f t="shared" si="21"/>
        <v>0</v>
      </c>
      <c r="AL55" s="59">
        <f t="shared" si="22"/>
        <v>0</v>
      </c>
      <c r="AM55" s="63">
        <f t="shared" si="23"/>
        <v>0</v>
      </c>
      <c r="AN55" s="155"/>
      <c r="AO55" s="156"/>
      <c r="AP55" s="154">
        <v>39</v>
      </c>
      <c r="AQ55" s="63">
        <f>'Default parameters'!G53</f>
        <v>6.055057E-3</v>
      </c>
      <c r="AR55" s="59">
        <f t="shared" si="24"/>
        <v>0</v>
      </c>
      <c r="AS55" s="63">
        <f t="shared" si="25"/>
        <v>0</v>
      </c>
      <c r="AT55" s="59">
        <f t="shared" si="26"/>
        <v>0</v>
      </c>
      <c r="AU55" s="63">
        <f t="shared" si="27"/>
        <v>0</v>
      </c>
      <c r="AV55" s="59">
        <f t="shared" si="28"/>
        <v>0</v>
      </c>
      <c r="AW55" s="63">
        <f t="shared" si="29"/>
        <v>0</v>
      </c>
      <c r="AX55" s="155"/>
      <c r="AY55" s="156"/>
      <c r="AZ55" s="154">
        <v>39</v>
      </c>
      <c r="BA55" s="63">
        <v>6.055057E-3</v>
      </c>
      <c r="BB55" s="59">
        <f t="shared" si="30"/>
        <v>0</v>
      </c>
      <c r="BC55" s="63">
        <f t="shared" si="31"/>
        <v>0</v>
      </c>
      <c r="BD55" s="59">
        <f t="shared" si="32"/>
        <v>0</v>
      </c>
      <c r="BE55" s="63">
        <f t="shared" si="33"/>
        <v>0</v>
      </c>
      <c r="BF55" s="59">
        <f t="shared" si="34"/>
        <v>0</v>
      </c>
      <c r="BG55" s="63">
        <f t="shared" si="35"/>
        <v>0</v>
      </c>
    </row>
    <row r="56" spans="2:59" x14ac:dyDescent="0.25">
      <c r="B56" s="154">
        <v>40</v>
      </c>
      <c r="C56" s="63">
        <f>'Default parameters'!C54</f>
        <v>2.0270000000000002E-3</v>
      </c>
      <c r="D56" s="59">
        <f t="shared" si="36"/>
        <v>0</v>
      </c>
      <c r="E56" s="63">
        <f t="shared" si="3"/>
        <v>0</v>
      </c>
      <c r="F56" s="59">
        <f t="shared" si="37"/>
        <v>0</v>
      </c>
      <c r="G56" s="63">
        <f t="shared" si="4"/>
        <v>0</v>
      </c>
      <c r="H56" s="59">
        <f t="shared" si="38"/>
        <v>0</v>
      </c>
      <c r="I56" s="63">
        <f t="shared" si="5"/>
        <v>0</v>
      </c>
      <c r="J56" s="155"/>
      <c r="K56" s="156"/>
      <c r="L56" s="154">
        <v>40</v>
      </c>
      <c r="M56" s="63">
        <f>'Default parameters'!D54</f>
        <v>1.554658E-3</v>
      </c>
      <c r="N56" s="59">
        <f t="shared" si="6"/>
        <v>0</v>
      </c>
      <c r="O56" s="63">
        <f t="shared" si="7"/>
        <v>0</v>
      </c>
      <c r="P56" s="59">
        <f t="shared" si="8"/>
        <v>0</v>
      </c>
      <c r="Q56" s="63">
        <f t="shared" si="9"/>
        <v>0</v>
      </c>
      <c r="R56" s="59">
        <f t="shared" si="10"/>
        <v>0</v>
      </c>
      <c r="S56" s="63">
        <f t="shared" si="11"/>
        <v>0</v>
      </c>
      <c r="T56" s="155"/>
      <c r="U56" s="156"/>
      <c r="V56" s="154">
        <v>40</v>
      </c>
      <c r="W56" s="63">
        <f>'Default parameters'!E54</f>
        <v>5.7859900000000004E-3</v>
      </c>
      <c r="X56" s="59">
        <f t="shared" si="12"/>
        <v>0</v>
      </c>
      <c r="Y56" s="63">
        <f t="shared" si="13"/>
        <v>0</v>
      </c>
      <c r="Z56" s="59">
        <f t="shared" si="14"/>
        <v>0</v>
      </c>
      <c r="AA56" s="63">
        <f t="shared" si="15"/>
        <v>0</v>
      </c>
      <c r="AB56" s="59">
        <f t="shared" si="16"/>
        <v>0</v>
      </c>
      <c r="AC56" s="63">
        <f t="shared" si="17"/>
        <v>0</v>
      </c>
      <c r="AD56" s="155"/>
      <c r="AE56" s="156"/>
      <c r="AF56" s="154">
        <v>40</v>
      </c>
      <c r="AG56" s="63">
        <f>'Default parameters'!F54</f>
        <v>4.9120470000000001E-3</v>
      </c>
      <c r="AH56" s="59">
        <f t="shared" si="18"/>
        <v>0</v>
      </c>
      <c r="AI56" s="63">
        <f t="shared" si="19"/>
        <v>0</v>
      </c>
      <c r="AJ56" s="59">
        <f t="shared" si="20"/>
        <v>0</v>
      </c>
      <c r="AK56" s="63">
        <f t="shared" si="21"/>
        <v>0</v>
      </c>
      <c r="AL56" s="59">
        <f t="shared" si="22"/>
        <v>0</v>
      </c>
      <c r="AM56" s="63">
        <f t="shared" si="23"/>
        <v>0</v>
      </c>
      <c r="AN56" s="155"/>
      <c r="AO56" s="156"/>
      <c r="AP56" s="154">
        <v>40</v>
      </c>
      <c r="AQ56" s="63">
        <f>'Default parameters'!G54</f>
        <v>5.7191200000000003E-3</v>
      </c>
      <c r="AR56" s="59">
        <f t="shared" si="24"/>
        <v>0</v>
      </c>
      <c r="AS56" s="63">
        <f t="shared" si="25"/>
        <v>0</v>
      </c>
      <c r="AT56" s="59">
        <f t="shared" si="26"/>
        <v>0</v>
      </c>
      <c r="AU56" s="63">
        <f t="shared" si="27"/>
        <v>0</v>
      </c>
      <c r="AV56" s="59">
        <f t="shared" si="28"/>
        <v>0</v>
      </c>
      <c r="AW56" s="63">
        <f t="shared" si="29"/>
        <v>0</v>
      </c>
      <c r="AX56" s="155"/>
      <c r="AY56" s="156"/>
      <c r="AZ56" s="154">
        <v>40</v>
      </c>
      <c r="BA56" s="63">
        <v>5.7191200000000003E-3</v>
      </c>
      <c r="BB56" s="59">
        <f t="shared" si="30"/>
        <v>0</v>
      </c>
      <c r="BC56" s="63">
        <f t="shared" si="31"/>
        <v>0</v>
      </c>
      <c r="BD56" s="59">
        <f t="shared" si="32"/>
        <v>0</v>
      </c>
      <c r="BE56" s="63">
        <f t="shared" si="33"/>
        <v>0</v>
      </c>
      <c r="BF56" s="59">
        <f t="shared" si="34"/>
        <v>0</v>
      </c>
      <c r="BG56" s="63">
        <f t="shared" si="35"/>
        <v>0</v>
      </c>
    </row>
    <row r="57" spans="2:59" x14ac:dyDescent="0.25">
      <c r="B57" s="154">
        <v>41</v>
      </c>
      <c r="C57" s="63">
        <f>'Default parameters'!C55</f>
        <v>1.8420000000000001E-3</v>
      </c>
      <c r="D57" s="59">
        <f t="shared" si="36"/>
        <v>0</v>
      </c>
      <c r="E57" s="63">
        <f t="shared" si="3"/>
        <v>0</v>
      </c>
      <c r="F57" s="59">
        <f t="shared" si="37"/>
        <v>0</v>
      </c>
      <c r="G57" s="63">
        <f t="shared" si="4"/>
        <v>0</v>
      </c>
      <c r="H57" s="59">
        <f t="shared" si="38"/>
        <v>0</v>
      </c>
      <c r="I57" s="63">
        <f t="shared" si="5"/>
        <v>0</v>
      </c>
      <c r="J57" s="155"/>
      <c r="K57" s="156"/>
      <c r="L57" s="154">
        <v>41</v>
      </c>
      <c r="M57" s="63">
        <f>'Default parameters'!D55</f>
        <v>1.400454E-3</v>
      </c>
      <c r="N57" s="59">
        <f t="shared" si="6"/>
        <v>0</v>
      </c>
      <c r="O57" s="63">
        <f t="shared" si="7"/>
        <v>0</v>
      </c>
      <c r="P57" s="59">
        <f t="shared" si="8"/>
        <v>0</v>
      </c>
      <c r="Q57" s="63">
        <f t="shared" si="9"/>
        <v>0</v>
      </c>
      <c r="R57" s="59">
        <f t="shared" si="10"/>
        <v>0</v>
      </c>
      <c r="S57" s="63">
        <f t="shared" si="11"/>
        <v>0</v>
      </c>
      <c r="T57" s="155"/>
      <c r="U57" s="156"/>
      <c r="V57" s="154">
        <v>41</v>
      </c>
      <c r="W57" s="63">
        <f>'Default parameters'!E55</f>
        <v>5.4726510000000003E-3</v>
      </c>
      <c r="X57" s="59">
        <f t="shared" si="12"/>
        <v>0</v>
      </c>
      <c r="Y57" s="63">
        <f t="shared" si="13"/>
        <v>0</v>
      </c>
      <c r="Z57" s="59">
        <f t="shared" si="14"/>
        <v>0</v>
      </c>
      <c r="AA57" s="63">
        <f t="shared" si="15"/>
        <v>0</v>
      </c>
      <c r="AB57" s="59">
        <f t="shared" si="16"/>
        <v>0</v>
      </c>
      <c r="AC57" s="63">
        <f t="shared" si="17"/>
        <v>0</v>
      </c>
      <c r="AD57" s="155"/>
      <c r="AE57" s="156"/>
      <c r="AF57" s="154">
        <v>41</v>
      </c>
      <c r="AG57" s="63">
        <f>'Default parameters'!F55</f>
        <v>4.6100840000000004E-3</v>
      </c>
      <c r="AH57" s="59">
        <f t="shared" si="18"/>
        <v>0</v>
      </c>
      <c r="AI57" s="63">
        <f t="shared" si="19"/>
        <v>0</v>
      </c>
      <c r="AJ57" s="59">
        <f t="shared" si="20"/>
        <v>0</v>
      </c>
      <c r="AK57" s="63">
        <f t="shared" si="21"/>
        <v>0</v>
      </c>
      <c r="AL57" s="59">
        <f t="shared" si="22"/>
        <v>0</v>
      </c>
      <c r="AM57" s="63">
        <f t="shared" si="23"/>
        <v>0</v>
      </c>
      <c r="AN57" s="155"/>
      <c r="AO57" s="156"/>
      <c r="AP57" s="154">
        <v>41</v>
      </c>
      <c r="AQ57" s="63">
        <f>'Default parameters'!G55</f>
        <v>5.4016059999999998E-3</v>
      </c>
      <c r="AR57" s="59">
        <f t="shared" si="24"/>
        <v>0</v>
      </c>
      <c r="AS57" s="63">
        <f t="shared" si="25"/>
        <v>0</v>
      </c>
      <c r="AT57" s="59">
        <f t="shared" si="26"/>
        <v>0</v>
      </c>
      <c r="AU57" s="63">
        <f t="shared" si="27"/>
        <v>0</v>
      </c>
      <c r="AV57" s="59">
        <f t="shared" si="28"/>
        <v>0</v>
      </c>
      <c r="AW57" s="63">
        <f t="shared" si="29"/>
        <v>0</v>
      </c>
      <c r="AX57" s="155"/>
      <c r="AY57" s="156"/>
      <c r="AZ57" s="154">
        <v>41</v>
      </c>
      <c r="BA57" s="63">
        <v>5.4016059999999998E-3</v>
      </c>
      <c r="BB57" s="59">
        <f t="shared" si="30"/>
        <v>0</v>
      </c>
      <c r="BC57" s="63">
        <f t="shared" si="31"/>
        <v>0</v>
      </c>
      <c r="BD57" s="59">
        <f t="shared" si="32"/>
        <v>0</v>
      </c>
      <c r="BE57" s="63">
        <f t="shared" si="33"/>
        <v>0</v>
      </c>
      <c r="BF57" s="59">
        <f t="shared" si="34"/>
        <v>0</v>
      </c>
      <c r="BG57" s="63">
        <f t="shared" si="35"/>
        <v>0</v>
      </c>
    </row>
    <row r="58" spans="2:59" x14ac:dyDescent="0.25">
      <c r="B58" s="154">
        <v>42</v>
      </c>
      <c r="C58" s="63">
        <f>'Default parameters'!C56</f>
        <v>1.6739999999999999E-3</v>
      </c>
      <c r="D58" s="59">
        <f t="shared" si="36"/>
        <v>0</v>
      </c>
      <c r="E58" s="63">
        <f t="shared" si="3"/>
        <v>0</v>
      </c>
      <c r="F58" s="59">
        <f t="shared" si="37"/>
        <v>0</v>
      </c>
      <c r="G58" s="63">
        <f t="shared" si="4"/>
        <v>0</v>
      </c>
      <c r="H58" s="59">
        <f t="shared" si="38"/>
        <v>0</v>
      </c>
      <c r="I58" s="63">
        <f t="shared" si="5"/>
        <v>0</v>
      </c>
      <c r="J58" s="155"/>
      <c r="K58" s="156"/>
      <c r="L58" s="154">
        <v>42</v>
      </c>
      <c r="M58" s="63">
        <f>'Default parameters'!D56</f>
        <v>1.261451E-3</v>
      </c>
      <c r="N58" s="59">
        <f t="shared" si="6"/>
        <v>0</v>
      </c>
      <c r="O58" s="63">
        <f t="shared" si="7"/>
        <v>0</v>
      </c>
      <c r="P58" s="59">
        <f t="shared" si="8"/>
        <v>0</v>
      </c>
      <c r="Q58" s="63">
        <f t="shared" si="9"/>
        <v>0</v>
      </c>
      <c r="R58" s="59">
        <f t="shared" si="10"/>
        <v>0</v>
      </c>
      <c r="S58" s="63">
        <f t="shared" si="11"/>
        <v>0</v>
      </c>
      <c r="T58" s="155"/>
      <c r="U58" s="156"/>
      <c r="V58" s="154">
        <v>42</v>
      </c>
      <c r="W58" s="63">
        <f>'Default parameters'!E56</f>
        <v>5.176394E-3</v>
      </c>
      <c r="X58" s="59">
        <f t="shared" si="12"/>
        <v>0</v>
      </c>
      <c r="Y58" s="63">
        <f t="shared" si="13"/>
        <v>0</v>
      </c>
      <c r="Z58" s="59">
        <f t="shared" si="14"/>
        <v>0</v>
      </c>
      <c r="AA58" s="63">
        <f t="shared" si="15"/>
        <v>0</v>
      </c>
      <c r="AB58" s="59">
        <f t="shared" si="16"/>
        <v>0</v>
      </c>
      <c r="AC58" s="63">
        <f t="shared" si="17"/>
        <v>0</v>
      </c>
      <c r="AD58" s="155"/>
      <c r="AE58" s="156"/>
      <c r="AF58" s="154">
        <v>42</v>
      </c>
      <c r="AG58" s="63">
        <f>'Default parameters'!F56</f>
        <v>4.3265070000000003E-3</v>
      </c>
      <c r="AH58" s="59">
        <f t="shared" si="18"/>
        <v>0</v>
      </c>
      <c r="AI58" s="63">
        <f t="shared" si="19"/>
        <v>0</v>
      </c>
      <c r="AJ58" s="59">
        <f t="shared" si="20"/>
        <v>0</v>
      </c>
      <c r="AK58" s="63">
        <f t="shared" si="21"/>
        <v>0</v>
      </c>
      <c r="AL58" s="59">
        <f t="shared" si="22"/>
        <v>0</v>
      </c>
      <c r="AM58" s="63">
        <f t="shared" si="23"/>
        <v>0</v>
      </c>
      <c r="AN58" s="155"/>
      <c r="AO58" s="156"/>
      <c r="AP58" s="154">
        <v>42</v>
      </c>
      <c r="AQ58" s="63">
        <f>'Default parameters'!G56</f>
        <v>5.1015059999999996E-3</v>
      </c>
      <c r="AR58" s="59">
        <f t="shared" si="24"/>
        <v>0</v>
      </c>
      <c r="AS58" s="63">
        <f t="shared" si="25"/>
        <v>0</v>
      </c>
      <c r="AT58" s="59">
        <f t="shared" si="26"/>
        <v>0</v>
      </c>
      <c r="AU58" s="63">
        <f t="shared" si="27"/>
        <v>0</v>
      </c>
      <c r="AV58" s="59">
        <f t="shared" si="28"/>
        <v>0</v>
      </c>
      <c r="AW58" s="63">
        <f t="shared" si="29"/>
        <v>0</v>
      </c>
      <c r="AX58" s="155"/>
      <c r="AY58" s="156"/>
      <c r="AZ58" s="154">
        <v>42</v>
      </c>
      <c r="BA58" s="63">
        <v>5.1015059999999996E-3</v>
      </c>
      <c r="BB58" s="59">
        <f t="shared" si="30"/>
        <v>0</v>
      </c>
      <c r="BC58" s="63">
        <f t="shared" si="31"/>
        <v>0</v>
      </c>
      <c r="BD58" s="59">
        <f t="shared" si="32"/>
        <v>0</v>
      </c>
      <c r="BE58" s="63">
        <f t="shared" si="33"/>
        <v>0</v>
      </c>
      <c r="BF58" s="59">
        <f t="shared" si="34"/>
        <v>0</v>
      </c>
      <c r="BG58" s="63">
        <f t="shared" si="35"/>
        <v>0</v>
      </c>
    </row>
    <row r="59" spans="2:59" x14ac:dyDescent="0.25">
      <c r="B59" s="154">
        <v>43</v>
      </c>
      <c r="C59" s="63">
        <f>'Default parameters'!C57</f>
        <v>1.521E-3</v>
      </c>
      <c r="D59" s="59">
        <f t="shared" si="36"/>
        <v>0</v>
      </c>
      <c r="E59" s="63">
        <f t="shared" si="3"/>
        <v>0</v>
      </c>
      <c r="F59" s="59">
        <f t="shared" si="37"/>
        <v>0</v>
      </c>
      <c r="G59" s="63">
        <f t="shared" si="4"/>
        <v>0</v>
      </c>
      <c r="H59" s="59">
        <f t="shared" si="38"/>
        <v>0</v>
      </c>
      <c r="I59" s="63">
        <f t="shared" si="5"/>
        <v>0</v>
      </c>
      <c r="J59" s="155"/>
      <c r="K59" s="156"/>
      <c r="L59" s="154">
        <v>43</v>
      </c>
      <c r="M59" s="63">
        <f>'Default parameters'!D57</f>
        <v>1.1361559999999999E-3</v>
      </c>
      <c r="N59" s="59">
        <f t="shared" si="6"/>
        <v>0</v>
      </c>
      <c r="O59" s="63">
        <f t="shared" si="7"/>
        <v>0</v>
      </c>
      <c r="P59" s="59">
        <f t="shared" si="8"/>
        <v>0</v>
      </c>
      <c r="Q59" s="63">
        <f t="shared" si="9"/>
        <v>0</v>
      </c>
      <c r="R59" s="59">
        <f t="shared" si="10"/>
        <v>0</v>
      </c>
      <c r="S59" s="63">
        <f t="shared" si="11"/>
        <v>0</v>
      </c>
      <c r="T59" s="155"/>
      <c r="U59" s="156"/>
      <c r="V59" s="154">
        <v>43</v>
      </c>
      <c r="W59" s="63">
        <f>'Default parameters'!E57</f>
        <v>4.8962789999999999E-3</v>
      </c>
      <c r="X59" s="59">
        <f t="shared" si="12"/>
        <v>0</v>
      </c>
      <c r="Y59" s="63">
        <f t="shared" si="13"/>
        <v>0</v>
      </c>
      <c r="Z59" s="59">
        <f t="shared" si="14"/>
        <v>0</v>
      </c>
      <c r="AA59" s="63">
        <f t="shared" si="15"/>
        <v>0</v>
      </c>
      <c r="AB59" s="59">
        <f t="shared" si="16"/>
        <v>0</v>
      </c>
      <c r="AC59" s="63">
        <f t="shared" si="17"/>
        <v>0</v>
      </c>
      <c r="AD59" s="155"/>
      <c r="AE59" s="156"/>
      <c r="AF59" s="154">
        <v>43</v>
      </c>
      <c r="AG59" s="63">
        <f>'Default parameters'!F57</f>
        <v>4.0601989999999996E-3</v>
      </c>
      <c r="AH59" s="59">
        <f t="shared" si="18"/>
        <v>0</v>
      </c>
      <c r="AI59" s="63">
        <f t="shared" si="19"/>
        <v>0</v>
      </c>
      <c r="AJ59" s="59">
        <f t="shared" si="20"/>
        <v>0</v>
      </c>
      <c r="AK59" s="63">
        <f t="shared" si="21"/>
        <v>0</v>
      </c>
      <c r="AL59" s="59">
        <f t="shared" si="22"/>
        <v>0</v>
      </c>
      <c r="AM59" s="63">
        <f t="shared" si="23"/>
        <v>0</v>
      </c>
      <c r="AN59" s="155"/>
      <c r="AO59" s="156"/>
      <c r="AP59" s="154">
        <v>43</v>
      </c>
      <c r="AQ59" s="63">
        <f>'Default parameters'!G57</f>
        <v>4.8178700000000001E-3</v>
      </c>
      <c r="AR59" s="59">
        <f t="shared" si="24"/>
        <v>0</v>
      </c>
      <c r="AS59" s="63">
        <f t="shared" si="25"/>
        <v>0</v>
      </c>
      <c r="AT59" s="59">
        <f t="shared" si="26"/>
        <v>0</v>
      </c>
      <c r="AU59" s="63">
        <f t="shared" si="27"/>
        <v>0</v>
      </c>
      <c r="AV59" s="59">
        <f t="shared" si="28"/>
        <v>0</v>
      </c>
      <c r="AW59" s="63">
        <f t="shared" si="29"/>
        <v>0</v>
      </c>
      <c r="AX59" s="155"/>
      <c r="AY59" s="156"/>
      <c r="AZ59" s="154">
        <v>43</v>
      </c>
      <c r="BA59" s="63">
        <v>4.8178700000000001E-3</v>
      </c>
      <c r="BB59" s="59">
        <f t="shared" si="30"/>
        <v>0</v>
      </c>
      <c r="BC59" s="63">
        <f t="shared" si="31"/>
        <v>0</v>
      </c>
      <c r="BD59" s="59">
        <f t="shared" si="32"/>
        <v>0</v>
      </c>
      <c r="BE59" s="63">
        <f t="shared" si="33"/>
        <v>0</v>
      </c>
      <c r="BF59" s="59">
        <f t="shared" si="34"/>
        <v>0</v>
      </c>
      <c r="BG59" s="63">
        <f t="shared" si="35"/>
        <v>0</v>
      </c>
    </row>
    <row r="60" spans="2:59" x14ac:dyDescent="0.25">
      <c r="B60" s="154">
        <v>44</v>
      </c>
      <c r="C60" s="63">
        <f>'Default parameters'!C58</f>
        <v>1.382E-3</v>
      </c>
      <c r="D60" s="59">
        <f t="shared" si="36"/>
        <v>0</v>
      </c>
      <c r="E60" s="63">
        <f t="shared" si="3"/>
        <v>0</v>
      </c>
      <c r="F60" s="59">
        <f t="shared" si="37"/>
        <v>0</v>
      </c>
      <c r="G60" s="63">
        <f t="shared" si="4"/>
        <v>0</v>
      </c>
      <c r="H60" s="59">
        <f t="shared" si="38"/>
        <v>0</v>
      </c>
      <c r="I60" s="63">
        <f t="shared" si="5"/>
        <v>0</v>
      </c>
      <c r="J60" s="155"/>
      <c r="K60" s="156"/>
      <c r="L60" s="154">
        <v>44</v>
      </c>
      <c r="M60" s="63">
        <f>'Default parameters'!D58</f>
        <v>1.0232220000000001E-3</v>
      </c>
      <c r="N60" s="59">
        <f t="shared" si="6"/>
        <v>0</v>
      </c>
      <c r="O60" s="63">
        <f t="shared" si="7"/>
        <v>0</v>
      </c>
      <c r="P60" s="59">
        <f t="shared" si="8"/>
        <v>0</v>
      </c>
      <c r="Q60" s="63">
        <f t="shared" si="9"/>
        <v>0</v>
      </c>
      <c r="R60" s="59">
        <f t="shared" si="10"/>
        <v>0</v>
      </c>
      <c r="S60" s="63">
        <f t="shared" si="11"/>
        <v>0</v>
      </c>
      <c r="T60" s="155"/>
      <c r="U60" s="156"/>
      <c r="V60" s="154">
        <v>44</v>
      </c>
      <c r="W60" s="63">
        <f>'Default parameters'!E58</f>
        <v>4.6314149999999998E-3</v>
      </c>
      <c r="X60" s="59">
        <f t="shared" si="12"/>
        <v>0</v>
      </c>
      <c r="Y60" s="63">
        <f t="shared" si="13"/>
        <v>0</v>
      </c>
      <c r="Z60" s="59">
        <f t="shared" si="14"/>
        <v>0</v>
      </c>
      <c r="AA60" s="63">
        <f t="shared" si="15"/>
        <v>0</v>
      </c>
      <c r="AB60" s="59">
        <f t="shared" si="16"/>
        <v>0</v>
      </c>
      <c r="AC60" s="63">
        <f t="shared" si="17"/>
        <v>0</v>
      </c>
      <c r="AD60" s="155"/>
      <c r="AE60" s="156"/>
      <c r="AF60" s="154">
        <v>44</v>
      </c>
      <c r="AG60" s="63">
        <f>'Default parameters'!F58</f>
        <v>3.810113E-3</v>
      </c>
      <c r="AH60" s="59">
        <f t="shared" si="18"/>
        <v>0</v>
      </c>
      <c r="AI60" s="63">
        <f t="shared" si="19"/>
        <v>0</v>
      </c>
      <c r="AJ60" s="59">
        <f t="shared" si="20"/>
        <v>0</v>
      </c>
      <c r="AK60" s="63">
        <f t="shared" si="21"/>
        <v>0</v>
      </c>
      <c r="AL60" s="59">
        <f t="shared" si="22"/>
        <v>0</v>
      </c>
      <c r="AM60" s="63">
        <f t="shared" si="23"/>
        <v>0</v>
      </c>
      <c r="AN60" s="155"/>
      <c r="AO60" s="156"/>
      <c r="AP60" s="154">
        <v>44</v>
      </c>
      <c r="AQ60" s="63">
        <f>'Default parameters'!G58</f>
        <v>4.549796E-3</v>
      </c>
      <c r="AR60" s="59">
        <f t="shared" si="24"/>
        <v>0</v>
      </c>
      <c r="AS60" s="63">
        <f t="shared" si="25"/>
        <v>0</v>
      </c>
      <c r="AT60" s="59">
        <f t="shared" si="26"/>
        <v>0</v>
      </c>
      <c r="AU60" s="63">
        <f t="shared" si="27"/>
        <v>0</v>
      </c>
      <c r="AV60" s="59">
        <f t="shared" si="28"/>
        <v>0</v>
      </c>
      <c r="AW60" s="63">
        <f t="shared" si="29"/>
        <v>0</v>
      </c>
      <c r="AX60" s="155"/>
      <c r="AY60" s="156"/>
      <c r="AZ60" s="154">
        <v>44</v>
      </c>
      <c r="BA60" s="63">
        <v>4.549796E-3</v>
      </c>
      <c r="BB60" s="59">
        <f t="shared" si="30"/>
        <v>0</v>
      </c>
      <c r="BC60" s="63">
        <f t="shared" si="31"/>
        <v>0</v>
      </c>
      <c r="BD60" s="59">
        <f t="shared" si="32"/>
        <v>0</v>
      </c>
      <c r="BE60" s="63">
        <f t="shared" si="33"/>
        <v>0</v>
      </c>
      <c r="BF60" s="59">
        <f t="shared" si="34"/>
        <v>0</v>
      </c>
      <c r="BG60" s="63">
        <f t="shared" si="35"/>
        <v>0</v>
      </c>
    </row>
    <row r="61" spans="2:59" x14ac:dyDescent="0.25">
      <c r="B61" s="154">
        <v>45</v>
      </c>
      <c r="C61" s="63">
        <f>'Default parameters'!C59</f>
        <v>1.255E-3</v>
      </c>
      <c r="D61" s="59">
        <f t="shared" si="36"/>
        <v>0</v>
      </c>
      <c r="E61" s="63">
        <f t="shared" si="3"/>
        <v>0</v>
      </c>
      <c r="F61" s="59">
        <f t="shared" si="37"/>
        <v>0</v>
      </c>
      <c r="G61" s="63">
        <f t="shared" si="4"/>
        <v>0</v>
      </c>
      <c r="H61" s="59">
        <f t="shared" si="38"/>
        <v>0</v>
      </c>
      <c r="I61" s="63">
        <f t="shared" si="5"/>
        <v>0</v>
      </c>
      <c r="J61" s="155"/>
      <c r="K61" s="156"/>
      <c r="L61" s="154">
        <v>45</v>
      </c>
      <c r="M61" s="63">
        <f>'Default parameters'!D59</f>
        <v>9.2143599999999998E-4</v>
      </c>
      <c r="N61" s="59">
        <f t="shared" si="6"/>
        <v>0</v>
      </c>
      <c r="O61" s="63">
        <f t="shared" si="7"/>
        <v>0</v>
      </c>
      <c r="P61" s="59">
        <f t="shared" si="8"/>
        <v>0</v>
      </c>
      <c r="Q61" s="63">
        <f t="shared" si="9"/>
        <v>0</v>
      </c>
      <c r="R61" s="59">
        <f t="shared" si="10"/>
        <v>0</v>
      </c>
      <c r="S61" s="63">
        <f t="shared" si="11"/>
        <v>0</v>
      </c>
      <c r="T61" s="155"/>
      <c r="U61" s="156"/>
      <c r="V61" s="154">
        <v>45</v>
      </c>
      <c r="W61" s="63">
        <f>'Default parameters'!E59</f>
        <v>4.3809629999999999E-3</v>
      </c>
      <c r="X61" s="59">
        <f t="shared" si="12"/>
        <v>0</v>
      </c>
      <c r="Y61" s="63">
        <f t="shared" si="13"/>
        <v>0</v>
      </c>
      <c r="Z61" s="59">
        <f t="shared" si="14"/>
        <v>0</v>
      </c>
      <c r="AA61" s="63">
        <f t="shared" si="15"/>
        <v>0</v>
      </c>
      <c r="AB61" s="59">
        <f t="shared" si="16"/>
        <v>0</v>
      </c>
      <c r="AC61" s="63">
        <f t="shared" si="17"/>
        <v>0</v>
      </c>
      <c r="AD61" s="155"/>
      <c r="AE61" s="156"/>
      <c r="AF61" s="154">
        <v>45</v>
      </c>
      <c r="AG61" s="63">
        <f>'Default parameters'!F59</f>
        <v>3.5752620000000001E-3</v>
      </c>
      <c r="AH61" s="59">
        <f t="shared" si="18"/>
        <v>0</v>
      </c>
      <c r="AI61" s="63">
        <f t="shared" si="19"/>
        <v>0</v>
      </c>
      <c r="AJ61" s="59">
        <f t="shared" si="20"/>
        <v>0</v>
      </c>
      <c r="AK61" s="63">
        <f t="shared" si="21"/>
        <v>0</v>
      </c>
      <c r="AL61" s="59">
        <f t="shared" si="22"/>
        <v>0</v>
      </c>
      <c r="AM61" s="63">
        <f t="shared" si="23"/>
        <v>0</v>
      </c>
      <c r="AN61" s="155"/>
      <c r="AO61" s="156"/>
      <c r="AP61" s="154">
        <v>45</v>
      </c>
      <c r="AQ61" s="63">
        <f>'Default parameters'!G59</f>
        <v>4.296434E-3</v>
      </c>
      <c r="AR61" s="59">
        <f t="shared" si="24"/>
        <v>0</v>
      </c>
      <c r="AS61" s="63">
        <f t="shared" si="25"/>
        <v>0</v>
      </c>
      <c r="AT61" s="59">
        <f t="shared" si="26"/>
        <v>0</v>
      </c>
      <c r="AU61" s="63">
        <f t="shared" si="27"/>
        <v>0</v>
      </c>
      <c r="AV61" s="59">
        <f t="shared" si="28"/>
        <v>0</v>
      </c>
      <c r="AW61" s="63">
        <f t="shared" si="29"/>
        <v>0</v>
      </c>
      <c r="AX61" s="155"/>
      <c r="AY61" s="156"/>
      <c r="AZ61" s="154">
        <v>45</v>
      </c>
      <c r="BA61" s="63">
        <v>4.296434E-3</v>
      </c>
      <c r="BB61" s="59">
        <f t="shared" si="30"/>
        <v>0</v>
      </c>
      <c r="BC61" s="63">
        <f t="shared" si="31"/>
        <v>0</v>
      </c>
      <c r="BD61" s="59">
        <f t="shared" si="32"/>
        <v>0</v>
      </c>
      <c r="BE61" s="63">
        <f t="shared" si="33"/>
        <v>0</v>
      </c>
      <c r="BF61" s="59">
        <f t="shared" si="34"/>
        <v>0</v>
      </c>
      <c r="BG61" s="63">
        <f t="shared" si="35"/>
        <v>0</v>
      </c>
    </row>
    <row r="62" spans="2:59" x14ac:dyDescent="0.25">
      <c r="B62" s="154">
        <v>46</v>
      </c>
      <c r="C62" s="63">
        <f>'Default parameters'!C60</f>
        <v>1.14E-3</v>
      </c>
      <c r="D62" s="59">
        <f t="shared" si="36"/>
        <v>0</v>
      </c>
      <c r="E62" s="63">
        <f t="shared" si="3"/>
        <v>0</v>
      </c>
      <c r="F62" s="59">
        <f t="shared" si="37"/>
        <v>0</v>
      </c>
      <c r="G62" s="63">
        <f t="shared" si="4"/>
        <v>0</v>
      </c>
      <c r="H62" s="59">
        <f t="shared" si="38"/>
        <v>0</v>
      </c>
      <c r="I62" s="63">
        <f t="shared" si="5"/>
        <v>0</v>
      </c>
      <c r="J62" s="155"/>
      <c r="K62" s="156"/>
      <c r="L62" s="154">
        <v>46</v>
      </c>
      <c r="M62" s="63">
        <f>'Default parameters'!D60</f>
        <v>8.2970099999999996E-4</v>
      </c>
      <c r="N62" s="59">
        <f t="shared" si="6"/>
        <v>0</v>
      </c>
      <c r="O62" s="63">
        <f t="shared" si="7"/>
        <v>0</v>
      </c>
      <c r="P62" s="59">
        <f t="shared" si="8"/>
        <v>0</v>
      </c>
      <c r="Q62" s="63">
        <f t="shared" si="9"/>
        <v>0</v>
      </c>
      <c r="R62" s="59">
        <f t="shared" si="10"/>
        <v>0</v>
      </c>
      <c r="S62" s="63">
        <f t="shared" si="11"/>
        <v>0</v>
      </c>
      <c r="T62" s="155"/>
      <c r="U62" s="156"/>
      <c r="V62" s="154">
        <v>46</v>
      </c>
      <c r="W62" s="63">
        <f>'Default parameters'!E60</f>
        <v>4.1441309999999997E-3</v>
      </c>
      <c r="X62" s="59">
        <f t="shared" si="12"/>
        <v>0</v>
      </c>
      <c r="Y62" s="63">
        <f t="shared" si="13"/>
        <v>0</v>
      </c>
      <c r="Z62" s="59">
        <f t="shared" si="14"/>
        <v>0</v>
      </c>
      <c r="AA62" s="63">
        <f t="shared" si="15"/>
        <v>0</v>
      </c>
      <c r="AB62" s="59">
        <f t="shared" si="16"/>
        <v>0</v>
      </c>
      <c r="AC62" s="63">
        <f t="shared" si="17"/>
        <v>0</v>
      </c>
      <c r="AD62" s="155"/>
      <c r="AE62" s="156"/>
      <c r="AF62" s="154">
        <v>46</v>
      </c>
      <c r="AG62" s="63">
        <f>'Default parameters'!F60</f>
        <v>3.354723E-3</v>
      </c>
      <c r="AH62" s="59">
        <f t="shared" si="18"/>
        <v>0</v>
      </c>
      <c r="AI62" s="63">
        <f t="shared" si="19"/>
        <v>0</v>
      </c>
      <c r="AJ62" s="59">
        <f t="shared" si="20"/>
        <v>0</v>
      </c>
      <c r="AK62" s="63">
        <f t="shared" si="21"/>
        <v>0</v>
      </c>
      <c r="AL62" s="59">
        <f t="shared" si="22"/>
        <v>0</v>
      </c>
      <c r="AM62" s="63">
        <f t="shared" si="23"/>
        <v>0</v>
      </c>
      <c r="AN62" s="155"/>
      <c r="AO62" s="156"/>
      <c r="AP62" s="154">
        <v>46</v>
      </c>
      <c r="AQ62" s="63">
        <f>'Default parameters'!G60</f>
        <v>4.05698E-3</v>
      </c>
      <c r="AR62" s="59">
        <f t="shared" si="24"/>
        <v>0</v>
      </c>
      <c r="AS62" s="63">
        <f t="shared" si="25"/>
        <v>0</v>
      </c>
      <c r="AT62" s="59">
        <f t="shared" si="26"/>
        <v>0</v>
      </c>
      <c r="AU62" s="63">
        <f t="shared" si="27"/>
        <v>0</v>
      </c>
      <c r="AV62" s="59">
        <f t="shared" si="28"/>
        <v>0</v>
      </c>
      <c r="AW62" s="63">
        <f t="shared" si="29"/>
        <v>0</v>
      </c>
      <c r="AX62" s="155"/>
      <c r="AY62" s="156"/>
      <c r="AZ62" s="154">
        <v>46</v>
      </c>
      <c r="BA62" s="63">
        <v>4.05698E-3</v>
      </c>
      <c r="BB62" s="59">
        <f t="shared" si="30"/>
        <v>0</v>
      </c>
      <c r="BC62" s="63">
        <f t="shared" si="31"/>
        <v>0</v>
      </c>
      <c r="BD62" s="59">
        <f t="shared" si="32"/>
        <v>0</v>
      </c>
      <c r="BE62" s="63">
        <f t="shared" si="33"/>
        <v>0</v>
      </c>
      <c r="BF62" s="59">
        <f t="shared" si="34"/>
        <v>0</v>
      </c>
      <c r="BG62" s="63">
        <f t="shared" si="35"/>
        <v>0</v>
      </c>
    </row>
    <row r="63" spans="2:59" x14ac:dyDescent="0.25">
      <c r="B63" s="154">
        <v>47</v>
      </c>
      <c r="C63" s="63">
        <f>'Default parameters'!C61</f>
        <v>1.036E-3</v>
      </c>
      <c r="D63" s="59">
        <f t="shared" si="36"/>
        <v>0</v>
      </c>
      <c r="E63" s="63">
        <f t="shared" si="3"/>
        <v>0</v>
      </c>
      <c r="F63" s="59">
        <f t="shared" si="37"/>
        <v>0</v>
      </c>
      <c r="G63" s="63">
        <f t="shared" si="4"/>
        <v>0</v>
      </c>
      <c r="H63" s="59">
        <f t="shared" si="38"/>
        <v>0</v>
      </c>
      <c r="I63" s="63">
        <f t="shared" si="5"/>
        <v>0</v>
      </c>
      <c r="J63" s="155"/>
      <c r="K63" s="156"/>
      <c r="L63" s="154">
        <v>47</v>
      </c>
      <c r="M63" s="63">
        <f>'Default parameters'!D61</f>
        <v>7.4702899999999997E-4</v>
      </c>
      <c r="N63" s="59">
        <f t="shared" si="6"/>
        <v>0</v>
      </c>
      <c r="O63" s="63">
        <f t="shared" si="7"/>
        <v>0</v>
      </c>
      <c r="P63" s="59">
        <f t="shared" si="8"/>
        <v>0</v>
      </c>
      <c r="Q63" s="63">
        <f t="shared" si="9"/>
        <v>0</v>
      </c>
      <c r="R63" s="59">
        <f t="shared" si="10"/>
        <v>0</v>
      </c>
      <c r="S63" s="63">
        <f t="shared" si="11"/>
        <v>0</v>
      </c>
      <c r="T63" s="155"/>
      <c r="U63" s="156"/>
      <c r="V63" s="154">
        <v>47</v>
      </c>
      <c r="W63" s="63">
        <f>'Default parameters'!E61</f>
        <v>3.9201690000000003E-3</v>
      </c>
      <c r="X63" s="59">
        <f t="shared" si="12"/>
        <v>0</v>
      </c>
      <c r="Y63" s="63">
        <f t="shared" si="13"/>
        <v>0</v>
      </c>
      <c r="Z63" s="59">
        <f t="shared" si="14"/>
        <v>0</v>
      </c>
      <c r="AA63" s="63">
        <f t="shared" si="15"/>
        <v>0</v>
      </c>
      <c r="AB63" s="59">
        <f t="shared" si="16"/>
        <v>0</v>
      </c>
      <c r="AC63" s="63">
        <f t="shared" si="17"/>
        <v>0</v>
      </c>
      <c r="AD63" s="155"/>
      <c r="AE63" s="156"/>
      <c r="AF63" s="154">
        <v>47</v>
      </c>
      <c r="AG63" s="63">
        <f>'Default parameters'!F61</f>
        <v>3.1476249999999998E-3</v>
      </c>
      <c r="AH63" s="59">
        <f t="shared" si="18"/>
        <v>0</v>
      </c>
      <c r="AI63" s="63">
        <f t="shared" si="19"/>
        <v>0</v>
      </c>
      <c r="AJ63" s="59">
        <f t="shared" si="20"/>
        <v>0</v>
      </c>
      <c r="AK63" s="63">
        <f t="shared" si="21"/>
        <v>0</v>
      </c>
      <c r="AL63" s="59">
        <f t="shared" si="22"/>
        <v>0</v>
      </c>
      <c r="AM63" s="63">
        <f t="shared" si="23"/>
        <v>0</v>
      </c>
      <c r="AN63" s="155"/>
      <c r="AO63" s="156"/>
      <c r="AP63" s="154">
        <v>47</v>
      </c>
      <c r="AQ63" s="63">
        <f>'Default parameters'!G61</f>
        <v>3.830675E-3</v>
      </c>
      <c r="AR63" s="59">
        <f t="shared" si="24"/>
        <v>0</v>
      </c>
      <c r="AS63" s="63">
        <f t="shared" si="25"/>
        <v>0</v>
      </c>
      <c r="AT63" s="59">
        <f t="shared" si="26"/>
        <v>0</v>
      </c>
      <c r="AU63" s="63">
        <f t="shared" si="27"/>
        <v>0</v>
      </c>
      <c r="AV63" s="59">
        <f t="shared" si="28"/>
        <v>0</v>
      </c>
      <c r="AW63" s="63">
        <f t="shared" si="29"/>
        <v>0</v>
      </c>
      <c r="AX63" s="155"/>
      <c r="AY63" s="156"/>
      <c r="AZ63" s="154">
        <v>47</v>
      </c>
      <c r="BA63" s="63">
        <v>3.830675E-3</v>
      </c>
      <c r="BB63" s="59">
        <f t="shared" si="30"/>
        <v>0</v>
      </c>
      <c r="BC63" s="63">
        <f t="shared" si="31"/>
        <v>0</v>
      </c>
      <c r="BD63" s="59">
        <f t="shared" si="32"/>
        <v>0</v>
      </c>
      <c r="BE63" s="63">
        <f t="shared" si="33"/>
        <v>0</v>
      </c>
      <c r="BF63" s="59">
        <f t="shared" si="34"/>
        <v>0</v>
      </c>
      <c r="BG63" s="63">
        <f t="shared" si="35"/>
        <v>0</v>
      </c>
    </row>
    <row r="64" spans="2:59" x14ac:dyDescent="0.25">
      <c r="B64" s="154">
        <v>48</v>
      </c>
      <c r="C64" s="63">
        <f>'Default parameters'!C62</f>
        <v>9.3999999999999997E-4</v>
      </c>
      <c r="D64" s="59">
        <f t="shared" si="36"/>
        <v>0</v>
      </c>
      <c r="E64" s="63">
        <f t="shared" si="3"/>
        <v>0</v>
      </c>
      <c r="F64" s="59">
        <f t="shared" si="37"/>
        <v>0</v>
      </c>
      <c r="G64" s="63">
        <f t="shared" si="4"/>
        <v>0</v>
      </c>
      <c r="H64" s="59">
        <f t="shared" si="38"/>
        <v>0</v>
      </c>
      <c r="I64" s="63">
        <f t="shared" si="5"/>
        <v>0</v>
      </c>
      <c r="J64" s="155"/>
      <c r="K64" s="156"/>
      <c r="L64" s="154">
        <v>48</v>
      </c>
      <c r="M64" s="63">
        <f>'Default parameters'!D62</f>
        <v>6.7253099999999998E-4</v>
      </c>
      <c r="N64" s="59">
        <f t="shared" si="6"/>
        <v>0</v>
      </c>
      <c r="O64" s="63">
        <f t="shared" si="7"/>
        <v>0</v>
      </c>
      <c r="P64" s="59">
        <f t="shared" si="8"/>
        <v>0</v>
      </c>
      <c r="Q64" s="63">
        <f t="shared" si="9"/>
        <v>0</v>
      </c>
      <c r="R64" s="59">
        <f t="shared" si="10"/>
        <v>0</v>
      </c>
      <c r="S64" s="63">
        <f t="shared" si="11"/>
        <v>0</v>
      </c>
      <c r="T64" s="155"/>
      <c r="U64" s="156"/>
      <c r="V64" s="154">
        <v>48</v>
      </c>
      <c r="W64" s="63">
        <f>'Default parameters'!E62</f>
        <v>3.7083720000000001E-3</v>
      </c>
      <c r="X64" s="59">
        <f t="shared" si="12"/>
        <v>0</v>
      </c>
      <c r="Y64" s="63">
        <f t="shared" si="13"/>
        <v>0</v>
      </c>
      <c r="Z64" s="59">
        <f t="shared" si="14"/>
        <v>0</v>
      </c>
      <c r="AA64" s="63">
        <f t="shared" si="15"/>
        <v>0</v>
      </c>
      <c r="AB64" s="59">
        <f t="shared" si="16"/>
        <v>0</v>
      </c>
      <c r="AC64" s="63">
        <f t="shared" si="17"/>
        <v>0</v>
      </c>
      <c r="AD64" s="155"/>
      <c r="AE64" s="156"/>
      <c r="AF64" s="154">
        <v>48</v>
      </c>
      <c r="AG64" s="63">
        <f>'Default parameters'!F62</f>
        <v>2.9531539999999999E-3</v>
      </c>
      <c r="AH64" s="59">
        <f t="shared" si="18"/>
        <v>0</v>
      </c>
      <c r="AI64" s="63">
        <f t="shared" si="19"/>
        <v>0</v>
      </c>
      <c r="AJ64" s="59">
        <f t="shared" si="20"/>
        <v>0</v>
      </c>
      <c r="AK64" s="63">
        <f t="shared" si="21"/>
        <v>0</v>
      </c>
      <c r="AL64" s="59">
        <f t="shared" si="22"/>
        <v>0</v>
      </c>
      <c r="AM64" s="63">
        <f t="shared" si="23"/>
        <v>0</v>
      </c>
      <c r="AN64" s="155"/>
      <c r="AO64" s="156"/>
      <c r="AP64" s="154">
        <v>48</v>
      </c>
      <c r="AQ64" s="63">
        <f>'Default parameters'!G62</f>
        <v>3.616799E-3</v>
      </c>
      <c r="AR64" s="59">
        <f t="shared" si="24"/>
        <v>0</v>
      </c>
      <c r="AS64" s="63">
        <f t="shared" si="25"/>
        <v>0</v>
      </c>
      <c r="AT64" s="59">
        <f t="shared" si="26"/>
        <v>0</v>
      </c>
      <c r="AU64" s="63">
        <f t="shared" si="27"/>
        <v>0</v>
      </c>
      <c r="AV64" s="59">
        <f t="shared" si="28"/>
        <v>0</v>
      </c>
      <c r="AW64" s="63">
        <f t="shared" si="29"/>
        <v>0</v>
      </c>
      <c r="AX64" s="155"/>
      <c r="AY64" s="156"/>
      <c r="AZ64" s="154">
        <v>48</v>
      </c>
      <c r="BA64" s="63">
        <v>3.616799E-3</v>
      </c>
      <c r="BB64" s="59">
        <f t="shared" si="30"/>
        <v>0</v>
      </c>
      <c r="BC64" s="63">
        <f t="shared" si="31"/>
        <v>0</v>
      </c>
      <c r="BD64" s="59">
        <f t="shared" si="32"/>
        <v>0</v>
      </c>
      <c r="BE64" s="63">
        <f t="shared" si="33"/>
        <v>0</v>
      </c>
      <c r="BF64" s="59">
        <f t="shared" si="34"/>
        <v>0</v>
      </c>
      <c r="BG64" s="63">
        <f t="shared" si="35"/>
        <v>0</v>
      </c>
    </row>
    <row r="65" spans="2:59" x14ac:dyDescent="0.25">
      <c r="B65" s="154">
        <v>49</v>
      </c>
      <c r="C65" s="63">
        <f>'Default parameters'!C63</f>
        <v>8.5400000000000005E-4</v>
      </c>
      <c r="D65" s="59">
        <f t="shared" si="36"/>
        <v>0</v>
      </c>
      <c r="E65" s="63">
        <f t="shared" si="3"/>
        <v>0</v>
      </c>
      <c r="F65" s="59">
        <f t="shared" si="37"/>
        <v>0</v>
      </c>
      <c r="G65" s="63">
        <f t="shared" si="4"/>
        <v>0</v>
      </c>
      <c r="H65" s="59">
        <f t="shared" si="38"/>
        <v>0</v>
      </c>
      <c r="I65" s="63">
        <f t="shared" si="5"/>
        <v>0</v>
      </c>
      <c r="J65" s="155"/>
      <c r="K65" s="156"/>
      <c r="L65" s="154">
        <v>49</v>
      </c>
      <c r="M65" s="63">
        <f>'Default parameters'!D63</f>
        <v>6.0540099999999999E-4</v>
      </c>
      <c r="N65" s="59">
        <f t="shared" si="6"/>
        <v>0</v>
      </c>
      <c r="O65" s="63">
        <f t="shared" si="7"/>
        <v>0</v>
      </c>
      <c r="P65" s="59">
        <f t="shared" si="8"/>
        <v>0</v>
      </c>
      <c r="Q65" s="63">
        <f t="shared" si="9"/>
        <v>0</v>
      </c>
      <c r="R65" s="59">
        <f t="shared" si="10"/>
        <v>0</v>
      </c>
      <c r="S65" s="63">
        <f t="shared" si="11"/>
        <v>0</v>
      </c>
      <c r="T65" s="155"/>
      <c r="U65" s="156"/>
      <c r="V65" s="154">
        <v>49</v>
      </c>
      <c r="W65" s="63">
        <f>'Default parameters'!E63</f>
        <v>3.5080689999999999E-3</v>
      </c>
      <c r="X65" s="59">
        <f t="shared" si="12"/>
        <v>0</v>
      </c>
      <c r="Y65" s="63">
        <f t="shared" si="13"/>
        <v>0</v>
      </c>
      <c r="Z65" s="59">
        <f t="shared" si="14"/>
        <v>0</v>
      </c>
      <c r="AA65" s="63">
        <f t="shared" si="15"/>
        <v>0</v>
      </c>
      <c r="AB65" s="59">
        <f t="shared" si="16"/>
        <v>0</v>
      </c>
      <c r="AC65" s="63">
        <f t="shared" si="17"/>
        <v>0</v>
      </c>
      <c r="AD65" s="155"/>
      <c r="AE65" s="156"/>
      <c r="AF65" s="154">
        <v>49</v>
      </c>
      <c r="AG65" s="63">
        <f>'Default parameters'!F63</f>
        <v>2.7705429999999999E-3</v>
      </c>
      <c r="AH65" s="59">
        <f t="shared" si="18"/>
        <v>0</v>
      </c>
      <c r="AI65" s="63">
        <f t="shared" si="19"/>
        <v>0</v>
      </c>
      <c r="AJ65" s="59">
        <f t="shared" si="20"/>
        <v>0</v>
      </c>
      <c r="AK65" s="63">
        <f t="shared" si="21"/>
        <v>0</v>
      </c>
      <c r="AL65" s="59">
        <f t="shared" si="22"/>
        <v>0</v>
      </c>
      <c r="AM65" s="63">
        <f t="shared" si="23"/>
        <v>0</v>
      </c>
      <c r="AN65" s="155"/>
      <c r="AO65" s="156"/>
      <c r="AP65" s="154">
        <v>49</v>
      </c>
      <c r="AQ65" s="63">
        <f>'Default parameters'!G63</f>
        <v>3.4146739999999999E-3</v>
      </c>
      <c r="AR65" s="59">
        <f t="shared" si="24"/>
        <v>0</v>
      </c>
      <c r="AS65" s="63">
        <f t="shared" si="25"/>
        <v>0</v>
      </c>
      <c r="AT65" s="59">
        <f t="shared" si="26"/>
        <v>0</v>
      </c>
      <c r="AU65" s="63">
        <f t="shared" si="27"/>
        <v>0</v>
      </c>
      <c r="AV65" s="59">
        <f t="shared" si="28"/>
        <v>0</v>
      </c>
      <c r="AW65" s="63">
        <f t="shared" si="29"/>
        <v>0</v>
      </c>
      <c r="AX65" s="155"/>
      <c r="AY65" s="156"/>
      <c r="AZ65" s="154">
        <v>49</v>
      </c>
      <c r="BA65" s="63">
        <v>3.4146739999999999E-3</v>
      </c>
      <c r="BB65" s="59">
        <f t="shared" si="30"/>
        <v>0</v>
      </c>
      <c r="BC65" s="63">
        <f t="shared" si="31"/>
        <v>0</v>
      </c>
      <c r="BD65" s="59">
        <f t="shared" si="32"/>
        <v>0</v>
      </c>
      <c r="BE65" s="63">
        <f t="shared" si="33"/>
        <v>0</v>
      </c>
      <c r="BF65" s="59">
        <f t="shared" si="34"/>
        <v>0</v>
      </c>
      <c r="BG65" s="63">
        <f t="shared" si="35"/>
        <v>0</v>
      </c>
    </row>
    <row r="66" spans="2:59" x14ac:dyDescent="0.25">
      <c r="B66" s="154">
        <v>50</v>
      </c>
      <c r="C66" s="63">
        <f>'Default parameters'!C64</f>
        <v>7.76E-4</v>
      </c>
      <c r="D66" s="59">
        <f t="shared" si="36"/>
        <v>0</v>
      </c>
      <c r="E66" s="63">
        <f t="shared" si="3"/>
        <v>0</v>
      </c>
      <c r="F66" s="59">
        <f t="shared" si="37"/>
        <v>0</v>
      </c>
      <c r="G66" s="63">
        <f t="shared" si="4"/>
        <v>0</v>
      </c>
      <c r="H66" s="59">
        <f t="shared" si="38"/>
        <v>0</v>
      </c>
      <c r="I66" s="63">
        <f t="shared" si="5"/>
        <v>0</v>
      </c>
      <c r="J66" s="155"/>
      <c r="K66" s="156"/>
      <c r="L66" s="154">
        <v>50</v>
      </c>
      <c r="M66" s="63">
        <f>'Default parameters'!D64</f>
        <v>5.4491499999999998E-4</v>
      </c>
      <c r="N66" s="59">
        <f t="shared" si="6"/>
        <v>0</v>
      </c>
      <c r="O66" s="63">
        <f t="shared" si="7"/>
        <v>0</v>
      </c>
      <c r="P66" s="59">
        <f t="shared" si="8"/>
        <v>0</v>
      </c>
      <c r="Q66" s="63">
        <f t="shared" si="9"/>
        <v>0</v>
      </c>
      <c r="R66" s="59">
        <f t="shared" si="10"/>
        <v>0</v>
      </c>
      <c r="S66" s="63">
        <f t="shared" si="11"/>
        <v>0</v>
      </c>
      <c r="T66" s="155"/>
      <c r="U66" s="156"/>
      <c r="V66" s="154">
        <v>50</v>
      </c>
      <c r="W66" s="63">
        <f>'Default parameters'!E64</f>
        <v>3.3186320000000002E-3</v>
      </c>
      <c r="X66" s="59">
        <f t="shared" si="12"/>
        <v>0</v>
      </c>
      <c r="Y66" s="63">
        <f t="shared" si="13"/>
        <v>0</v>
      </c>
      <c r="Z66" s="59">
        <f t="shared" si="14"/>
        <v>0</v>
      </c>
      <c r="AA66" s="63">
        <f t="shared" si="15"/>
        <v>0</v>
      </c>
      <c r="AB66" s="59">
        <f t="shared" si="16"/>
        <v>0</v>
      </c>
      <c r="AC66" s="63">
        <f t="shared" si="17"/>
        <v>0</v>
      </c>
      <c r="AD66" s="155"/>
      <c r="AE66" s="156"/>
      <c r="AF66" s="154">
        <v>50</v>
      </c>
      <c r="AG66" s="63">
        <f>'Default parameters'!F64</f>
        <v>2.599072E-3</v>
      </c>
      <c r="AH66" s="59">
        <f t="shared" si="18"/>
        <v>0</v>
      </c>
      <c r="AI66" s="63">
        <f t="shared" si="19"/>
        <v>0</v>
      </c>
      <c r="AJ66" s="59">
        <f t="shared" si="20"/>
        <v>0</v>
      </c>
      <c r="AK66" s="63">
        <f t="shared" si="21"/>
        <v>0</v>
      </c>
      <c r="AL66" s="59">
        <f t="shared" si="22"/>
        <v>0</v>
      </c>
      <c r="AM66" s="63">
        <f t="shared" si="23"/>
        <v>0</v>
      </c>
      <c r="AN66" s="155"/>
      <c r="AO66" s="156"/>
      <c r="AP66" s="154">
        <v>50</v>
      </c>
      <c r="AQ66" s="63">
        <f>'Default parameters'!G64</f>
        <v>3.2236579999999999E-3</v>
      </c>
      <c r="AR66" s="59">
        <f t="shared" si="24"/>
        <v>0</v>
      </c>
      <c r="AS66" s="63">
        <f t="shared" si="25"/>
        <v>0</v>
      </c>
      <c r="AT66" s="59">
        <f t="shared" si="26"/>
        <v>0</v>
      </c>
      <c r="AU66" s="63">
        <f t="shared" si="27"/>
        <v>0</v>
      </c>
      <c r="AV66" s="59">
        <f t="shared" si="28"/>
        <v>0</v>
      </c>
      <c r="AW66" s="63">
        <f t="shared" si="29"/>
        <v>0</v>
      </c>
      <c r="AX66" s="155"/>
      <c r="AY66" s="156"/>
      <c r="AZ66" s="154">
        <v>50</v>
      </c>
      <c r="BA66" s="63">
        <v>3.2236579999999999E-3</v>
      </c>
      <c r="BB66" s="59">
        <f t="shared" si="30"/>
        <v>0</v>
      </c>
      <c r="BC66" s="63">
        <f t="shared" si="31"/>
        <v>0</v>
      </c>
      <c r="BD66" s="59">
        <f t="shared" si="32"/>
        <v>0</v>
      </c>
      <c r="BE66" s="63">
        <f t="shared" si="33"/>
        <v>0</v>
      </c>
      <c r="BF66" s="59">
        <f t="shared" si="34"/>
        <v>0</v>
      </c>
      <c r="BG66" s="63">
        <f t="shared" si="35"/>
        <v>0</v>
      </c>
    </row>
    <row r="67" spans="2:59" x14ac:dyDescent="0.25">
      <c r="B67" s="154">
        <v>51</v>
      </c>
      <c r="C67" s="63">
        <f>'Default parameters'!C65</f>
        <v>7.0399999999999998E-4</v>
      </c>
      <c r="D67" s="59">
        <f t="shared" si="36"/>
        <v>0</v>
      </c>
      <c r="E67" s="63">
        <f t="shared" si="3"/>
        <v>0</v>
      </c>
      <c r="F67" s="59">
        <f t="shared" si="37"/>
        <v>0</v>
      </c>
      <c r="G67" s="63">
        <f t="shared" si="4"/>
        <v>0</v>
      </c>
      <c r="H67" s="59">
        <f t="shared" si="38"/>
        <v>0</v>
      </c>
      <c r="I67" s="63">
        <f t="shared" si="5"/>
        <v>0</v>
      </c>
      <c r="J67" s="155"/>
      <c r="K67" s="156"/>
      <c r="L67" s="154">
        <v>51</v>
      </c>
      <c r="M67" s="63">
        <f>'Default parameters'!D65</f>
        <v>4.9041899999999997E-4</v>
      </c>
      <c r="N67" s="59">
        <f t="shared" si="6"/>
        <v>0</v>
      </c>
      <c r="O67" s="63">
        <f t="shared" si="7"/>
        <v>0</v>
      </c>
      <c r="P67" s="59">
        <f t="shared" si="8"/>
        <v>0</v>
      </c>
      <c r="Q67" s="63">
        <f t="shared" si="9"/>
        <v>0</v>
      </c>
      <c r="R67" s="59">
        <f t="shared" si="10"/>
        <v>0</v>
      </c>
      <c r="S67" s="63">
        <f t="shared" si="11"/>
        <v>0</v>
      </c>
      <c r="T67" s="155"/>
      <c r="U67" s="156"/>
      <c r="V67" s="154">
        <v>51</v>
      </c>
      <c r="W67" s="63">
        <f>'Default parameters'!E65</f>
        <v>3.1394629999999999E-3</v>
      </c>
      <c r="X67" s="59">
        <f t="shared" si="12"/>
        <v>0</v>
      </c>
      <c r="Y67" s="63">
        <f t="shared" si="13"/>
        <v>0</v>
      </c>
      <c r="Z67" s="59">
        <f t="shared" si="14"/>
        <v>0</v>
      </c>
      <c r="AA67" s="63">
        <f t="shared" si="15"/>
        <v>0</v>
      </c>
      <c r="AB67" s="59">
        <f t="shared" si="16"/>
        <v>0</v>
      </c>
      <c r="AC67" s="63">
        <f t="shared" si="17"/>
        <v>0</v>
      </c>
      <c r="AD67" s="155"/>
      <c r="AE67" s="156"/>
      <c r="AF67" s="154">
        <v>51</v>
      </c>
      <c r="AG67" s="63">
        <f>'Default parameters'!F65</f>
        <v>2.438066E-3</v>
      </c>
      <c r="AH67" s="59">
        <f t="shared" si="18"/>
        <v>0</v>
      </c>
      <c r="AI67" s="63">
        <f t="shared" si="19"/>
        <v>0</v>
      </c>
      <c r="AJ67" s="59">
        <f t="shared" si="20"/>
        <v>0</v>
      </c>
      <c r="AK67" s="63">
        <f t="shared" si="21"/>
        <v>0</v>
      </c>
      <c r="AL67" s="59">
        <f t="shared" si="22"/>
        <v>0</v>
      </c>
      <c r="AM67" s="63">
        <f t="shared" si="23"/>
        <v>0</v>
      </c>
      <c r="AN67" s="155"/>
      <c r="AO67" s="156"/>
      <c r="AP67" s="154">
        <v>51</v>
      </c>
      <c r="AQ67" s="63">
        <f>'Default parameters'!G65</f>
        <v>3.0431439999999998E-3</v>
      </c>
      <c r="AR67" s="59">
        <f t="shared" si="24"/>
        <v>0</v>
      </c>
      <c r="AS67" s="63">
        <f t="shared" si="25"/>
        <v>0</v>
      </c>
      <c r="AT67" s="59">
        <f t="shared" si="26"/>
        <v>0</v>
      </c>
      <c r="AU67" s="63">
        <f t="shared" si="27"/>
        <v>0</v>
      </c>
      <c r="AV67" s="59">
        <f t="shared" si="28"/>
        <v>0</v>
      </c>
      <c r="AW67" s="63">
        <f t="shared" si="29"/>
        <v>0</v>
      </c>
      <c r="AX67" s="155"/>
      <c r="AY67" s="156"/>
      <c r="AZ67" s="154">
        <v>51</v>
      </c>
      <c r="BA67" s="63">
        <v>3.0431439999999998E-3</v>
      </c>
      <c r="BB67" s="59">
        <f t="shared" si="30"/>
        <v>0</v>
      </c>
      <c r="BC67" s="63">
        <f t="shared" si="31"/>
        <v>0</v>
      </c>
      <c r="BD67" s="59">
        <f t="shared" si="32"/>
        <v>0</v>
      </c>
      <c r="BE67" s="63">
        <f t="shared" si="33"/>
        <v>0</v>
      </c>
      <c r="BF67" s="59">
        <f t="shared" si="34"/>
        <v>0</v>
      </c>
      <c r="BG67" s="63">
        <f t="shared" si="35"/>
        <v>0</v>
      </c>
    </row>
    <row r="68" spans="2:59" x14ac:dyDescent="0.25">
      <c r="B68" s="154">
        <v>52</v>
      </c>
      <c r="C68" s="63">
        <f>'Default parameters'!C66</f>
        <v>6.3900000000000003E-4</v>
      </c>
      <c r="D68" s="59">
        <f t="shared" si="36"/>
        <v>0</v>
      </c>
      <c r="E68" s="63">
        <f t="shared" si="3"/>
        <v>0</v>
      </c>
      <c r="F68" s="59">
        <f t="shared" si="37"/>
        <v>0</v>
      </c>
      <c r="G68" s="63">
        <f t="shared" si="4"/>
        <v>0</v>
      </c>
      <c r="H68" s="59">
        <f t="shared" si="38"/>
        <v>0</v>
      </c>
      <c r="I68" s="63">
        <f t="shared" si="5"/>
        <v>0</v>
      </c>
      <c r="J68" s="155"/>
      <c r="K68" s="156"/>
      <c r="L68" s="154">
        <v>52</v>
      </c>
      <c r="M68" s="63">
        <f>'Default parameters'!D66</f>
        <v>4.4132299999999998E-4</v>
      </c>
      <c r="N68" s="59">
        <f t="shared" si="6"/>
        <v>0</v>
      </c>
      <c r="O68" s="63">
        <f t="shared" si="7"/>
        <v>0</v>
      </c>
      <c r="P68" s="59">
        <f t="shared" si="8"/>
        <v>0</v>
      </c>
      <c r="Q68" s="63">
        <f t="shared" si="9"/>
        <v>0</v>
      </c>
      <c r="R68" s="59">
        <f t="shared" si="10"/>
        <v>0</v>
      </c>
      <c r="S68" s="63">
        <f t="shared" si="11"/>
        <v>0</v>
      </c>
      <c r="T68" s="155"/>
      <c r="U68" s="156"/>
      <c r="V68" s="154">
        <v>52</v>
      </c>
      <c r="W68" s="63">
        <f>'Default parameters'!E66</f>
        <v>2.97E-3</v>
      </c>
      <c r="X68" s="59">
        <f t="shared" si="12"/>
        <v>0</v>
      </c>
      <c r="Y68" s="63">
        <f t="shared" si="13"/>
        <v>0</v>
      </c>
      <c r="Z68" s="59">
        <f t="shared" si="14"/>
        <v>0</v>
      </c>
      <c r="AA68" s="63">
        <f t="shared" si="15"/>
        <v>0</v>
      </c>
      <c r="AB68" s="59">
        <f t="shared" si="16"/>
        <v>0</v>
      </c>
      <c r="AC68" s="63">
        <f t="shared" si="17"/>
        <v>0</v>
      </c>
      <c r="AD68" s="155"/>
      <c r="AE68" s="156"/>
      <c r="AF68" s="154">
        <v>52</v>
      </c>
      <c r="AG68" s="63">
        <f>'Default parameters'!F66</f>
        <v>2.2868889999999998E-3</v>
      </c>
      <c r="AH68" s="59">
        <f t="shared" si="18"/>
        <v>0</v>
      </c>
      <c r="AI68" s="63">
        <f t="shared" si="19"/>
        <v>0</v>
      </c>
      <c r="AJ68" s="59">
        <f t="shared" si="20"/>
        <v>0</v>
      </c>
      <c r="AK68" s="63">
        <f t="shared" si="21"/>
        <v>0</v>
      </c>
      <c r="AL68" s="59">
        <f t="shared" si="22"/>
        <v>0</v>
      </c>
      <c r="AM68" s="63">
        <f t="shared" si="23"/>
        <v>0</v>
      </c>
      <c r="AN68" s="155"/>
      <c r="AO68" s="156"/>
      <c r="AP68" s="154">
        <v>52</v>
      </c>
      <c r="AQ68" s="63">
        <f>'Default parameters'!G66</f>
        <v>2.8725589999999998E-3</v>
      </c>
      <c r="AR68" s="59">
        <f t="shared" si="24"/>
        <v>0</v>
      </c>
      <c r="AS68" s="63">
        <f t="shared" si="25"/>
        <v>0</v>
      </c>
      <c r="AT68" s="59">
        <f t="shared" si="26"/>
        <v>0</v>
      </c>
      <c r="AU68" s="63">
        <f t="shared" si="27"/>
        <v>0</v>
      </c>
      <c r="AV68" s="59">
        <f t="shared" si="28"/>
        <v>0</v>
      </c>
      <c r="AW68" s="63">
        <f t="shared" si="29"/>
        <v>0</v>
      </c>
      <c r="AX68" s="155"/>
      <c r="AY68" s="156"/>
      <c r="AZ68" s="154">
        <v>52</v>
      </c>
      <c r="BA68" s="63">
        <v>2.8725589999999998E-3</v>
      </c>
      <c r="BB68" s="59">
        <f t="shared" si="30"/>
        <v>0</v>
      </c>
      <c r="BC68" s="63">
        <f t="shared" si="31"/>
        <v>0</v>
      </c>
      <c r="BD68" s="59">
        <f t="shared" si="32"/>
        <v>0</v>
      </c>
      <c r="BE68" s="63">
        <f t="shared" si="33"/>
        <v>0</v>
      </c>
      <c r="BF68" s="59">
        <f t="shared" si="34"/>
        <v>0</v>
      </c>
      <c r="BG68" s="63">
        <f t="shared" si="35"/>
        <v>0</v>
      </c>
    </row>
    <row r="69" spans="2:59" x14ac:dyDescent="0.25">
      <c r="B69" s="154">
        <v>53</v>
      </c>
      <c r="C69" s="63">
        <f>'Default parameters'!C67</f>
        <v>5.8E-4</v>
      </c>
      <c r="D69" s="59">
        <f t="shared" si="36"/>
        <v>0</v>
      </c>
      <c r="E69" s="63">
        <f t="shared" si="3"/>
        <v>0</v>
      </c>
      <c r="F69" s="59">
        <f t="shared" si="37"/>
        <v>0</v>
      </c>
      <c r="G69" s="63">
        <f t="shared" si="4"/>
        <v>0</v>
      </c>
      <c r="H69" s="59">
        <f t="shared" si="38"/>
        <v>0</v>
      </c>
      <c r="I69" s="63">
        <f t="shared" si="5"/>
        <v>0</v>
      </c>
      <c r="J69" s="155"/>
      <c r="K69" s="156"/>
      <c r="L69" s="154">
        <v>53</v>
      </c>
      <c r="M69" s="63">
        <f>'Default parameters'!D67</f>
        <v>3.9709599999999999E-4</v>
      </c>
      <c r="N69" s="59">
        <f t="shared" si="6"/>
        <v>0</v>
      </c>
      <c r="O69" s="63">
        <f t="shared" si="7"/>
        <v>0</v>
      </c>
      <c r="P69" s="59">
        <f t="shared" si="8"/>
        <v>0</v>
      </c>
      <c r="Q69" s="63">
        <f t="shared" si="9"/>
        <v>0</v>
      </c>
      <c r="R69" s="59">
        <f t="shared" si="10"/>
        <v>0</v>
      </c>
      <c r="S69" s="63">
        <f t="shared" si="11"/>
        <v>0</v>
      </c>
      <c r="T69" s="155"/>
      <c r="U69" s="156"/>
      <c r="V69" s="154">
        <v>53</v>
      </c>
      <c r="W69" s="63">
        <f>'Default parameters'!E67</f>
        <v>2.8097119999999998E-3</v>
      </c>
      <c r="X69" s="59">
        <f t="shared" si="12"/>
        <v>0</v>
      </c>
      <c r="Y69" s="63">
        <f t="shared" si="13"/>
        <v>0</v>
      </c>
      <c r="Z69" s="59">
        <f t="shared" si="14"/>
        <v>0</v>
      </c>
      <c r="AA69" s="63">
        <f t="shared" si="15"/>
        <v>0</v>
      </c>
      <c r="AB69" s="59">
        <f t="shared" si="16"/>
        <v>0</v>
      </c>
      <c r="AC69" s="63">
        <f t="shared" si="17"/>
        <v>0</v>
      </c>
      <c r="AD69" s="155"/>
      <c r="AE69" s="156"/>
      <c r="AF69" s="154">
        <v>53</v>
      </c>
      <c r="AG69" s="63">
        <f>'Default parameters'!F67</f>
        <v>2.1449450000000001E-3</v>
      </c>
      <c r="AH69" s="59">
        <f t="shared" si="18"/>
        <v>0</v>
      </c>
      <c r="AI69" s="63">
        <f t="shared" si="19"/>
        <v>0</v>
      </c>
      <c r="AJ69" s="59">
        <f t="shared" si="20"/>
        <v>0</v>
      </c>
      <c r="AK69" s="63">
        <f t="shared" si="21"/>
        <v>0</v>
      </c>
      <c r="AL69" s="59">
        <f t="shared" si="22"/>
        <v>0</v>
      </c>
      <c r="AM69" s="63">
        <f t="shared" si="23"/>
        <v>0</v>
      </c>
      <c r="AN69" s="155"/>
      <c r="AO69" s="156"/>
      <c r="AP69" s="154">
        <v>53</v>
      </c>
      <c r="AQ69" s="63">
        <f>'Default parameters'!G67</f>
        <v>2.7113609999999998E-3</v>
      </c>
      <c r="AR69" s="59">
        <f t="shared" si="24"/>
        <v>0</v>
      </c>
      <c r="AS69" s="63">
        <f t="shared" si="25"/>
        <v>0</v>
      </c>
      <c r="AT69" s="59">
        <f t="shared" si="26"/>
        <v>0</v>
      </c>
      <c r="AU69" s="63">
        <f t="shared" si="27"/>
        <v>0</v>
      </c>
      <c r="AV69" s="59">
        <f t="shared" si="28"/>
        <v>0</v>
      </c>
      <c r="AW69" s="63">
        <f t="shared" si="29"/>
        <v>0</v>
      </c>
      <c r="AX69" s="155"/>
      <c r="AY69" s="156"/>
      <c r="AZ69" s="154">
        <v>53</v>
      </c>
      <c r="BA69" s="63">
        <v>2.7113609999999998E-3</v>
      </c>
      <c r="BB69" s="59">
        <f t="shared" si="30"/>
        <v>0</v>
      </c>
      <c r="BC69" s="63">
        <f t="shared" si="31"/>
        <v>0</v>
      </c>
      <c r="BD69" s="59">
        <f t="shared" si="32"/>
        <v>0</v>
      </c>
      <c r="BE69" s="63">
        <f t="shared" si="33"/>
        <v>0</v>
      </c>
      <c r="BF69" s="59">
        <f t="shared" si="34"/>
        <v>0</v>
      </c>
      <c r="BG69" s="63">
        <f t="shared" si="35"/>
        <v>0</v>
      </c>
    </row>
    <row r="70" spans="2:59" x14ac:dyDescent="0.25">
      <c r="B70" s="154">
        <v>54</v>
      </c>
      <c r="C70" s="63">
        <f>'Default parameters'!C68</f>
        <v>5.2700000000000002E-4</v>
      </c>
      <c r="D70" s="59">
        <f t="shared" si="36"/>
        <v>0</v>
      </c>
      <c r="E70" s="63">
        <f t="shared" si="3"/>
        <v>0</v>
      </c>
      <c r="F70" s="59">
        <f t="shared" si="37"/>
        <v>0</v>
      </c>
      <c r="G70" s="63">
        <f t="shared" si="4"/>
        <v>0</v>
      </c>
      <c r="H70" s="59">
        <f t="shared" si="38"/>
        <v>0</v>
      </c>
      <c r="I70" s="63">
        <f t="shared" si="5"/>
        <v>0</v>
      </c>
      <c r="J70" s="155"/>
      <c r="K70" s="156"/>
      <c r="L70" s="154">
        <v>54</v>
      </c>
      <c r="M70" s="63">
        <f>'Default parameters'!D68</f>
        <v>3.57258E-4</v>
      </c>
      <c r="N70" s="59">
        <f t="shared" si="6"/>
        <v>0</v>
      </c>
      <c r="O70" s="63">
        <f t="shared" si="7"/>
        <v>0</v>
      </c>
      <c r="P70" s="59">
        <f t="shared" si="8"/>
        <v>0</v>
      </c>
      <c r="Q70" s="63">
        <f t="shared" si="9"/>
        <v>0</v>
      </c>
      <c r="R70" s="59">
        <f t="shared" si="10"/>
        <v>0</v>
      </c>
      <c r="S70" s="63">
        <f t="shared" si="11"/>
        <v>0</v>
      </c>
      <c r="T70" s="155"/>
      <c r="U70" s="156"/>
      <c r="V70" s="154">
        <v>54</v>
      </c>
      <c r="W70" s="63">
        <f>'Default parameters'!E68</f>
        <v>2.658096E-3</v>
      </c>
      <c r="X70" s="59">
        <f t="shared" si="12"/>
        <v>0</v>
      </c>
      <c r="Y70" s="63">
        <f t="shared" si="13"/>
        <v>0</v>
      </c>
      <c r="Z70" s="59">
        <f t="shared" si="14"/>
        <v>0</v>
      </c>
      <c r="AA70" s="63">
        <f t="shared" si="15"/>
        <v>0</v>
      </c>
      <c r="AB70" s="59">
        <f t="shared" si="16"/>
        <v>0</v>
      </c>
      <c r="AC70" s="63">
        <f t="shared" si="17"/>
        <v>0</v>
      </c>
      <c r="AD70" s="155"/>
      <c r="AE70" s="156"/>
      <c r="AF70" s="154">
        <v>54</v>
      </c>
      <c r="AG70" s="63">
        <f>'Default parameters'!F68</f>
        <v>2.0116740000000002E-3</v>
      </c>
      <c r="AH70" s="59">
        <f t="shared" si="18"/>
        <v>0</v>
      </c>
      <c r="AI70" s="63">
        <f t="shared" si="19"/>
        <v>0</v>
      </c>
      <c r="AJ70" s="59">
        <f t="shared" si="20"/>
        <v>0</v>
      </c>
      <c r="AK70" s="63">
        <f t="shared" si="21"/>
        <v>0</v>
      </c>
      <c r="AL70" s="59">
        <f t="shared" si="22"/>
        <v>0</v>
      </c>
      <c r="AM70" s="63">
        <f t="shared" si="23"/>
        <v>0</v>
      </c>
      <c r="AN70" s="155"/>
      <c r="AO70" s="156"/>
      <c r="AP70" s="154">
        <v>54</v>
      </c>
      <c r="AQ70" s="63">
        <f>'Default parameters'!G68</f>
        <v>2.5590370000000001E-3</v>
      </c>
      <c r="AR70" s="59">
        <f t="shared" si="24"/>
        <v>0</v>
      </c>
      <c r="AS70" s="63">
        <f t="shared" si="25"/>
        <v>0</v>
      </c>
      <c r="AT70" s="59">
        <f t="shared" si="26"/>
        <v>0</v>
      </c>
      <c r="AU70" s="63">
        <f t="shared" si="27"/>
        <v>0</v>
      </c>
      <c r="AV70" s="59">
        <f t="shared" si="28"/>
        <v>0</v>
      </c>
      <c r="AW70" s="63">
        <f t="shared" si="29"/>
        <v>0</v>
      </c>
      <c r="AX70" s="155"/>
      <c r="AY70" s="156"/>
      <c r="AZ70" s="154">
        <v>54</v>
      </c>
      <c r="BA70" s="63">
        <v>2.5590370000000001E-3</v>
      </c>
      <c r="BB70" s="59">
        <f t="shared" si="30"/>
        <v>0</v>
      </c>
      <c r="BC70" s="63">
        <f t="shared" si="31"/>
        <v>0</v>
      </c>
      <c r="BD70" s="59">
        <f t="shared" si="32"/>
        <v>0</v>
      </c>
      <c r="BE70" s="63">
        <f t="shared" si="33"/>
        <v>0</v>
      </c>
      <c r="BF70" s="59">
        <f t="shared" si="34"/>
        <v>0</v>
      </c>
      <c r="BG70" s="63">
        <f t="shared" si="35"/>
        <v>0</v>
      </c>
    </row>
    <row r="71" spans="2:59" x14ac:dyDescent="0.25">
      <c r="B71" s="154">
        <v>55</v>
      </c>
      <c r="C71" s="63">
        <f>'Default parameters'!C69</f>
        <v>4.7800000000000002E-4</v>
      </c>
      <c r="D71" s="59">
        <f t="shared" si="36"/>
        <v>0</v>
      </c>
      <c r="E71" s="63">
        <f t="shared" si="3"/>
        <v>0</v>
      </c>
      <c r="F71" s="59">
        <f t="shared" si="37"/>
        <v>0</v>
      </c>
      <c r="G71" s="63">
        <f t="shared" si="4"/>
        <v>0</v>
      </c>
      <c r="H71" s="59">
        <f t="shared" si="38"/>
        <v>0</v>
      </c>
      <c r="I71" s="63">
        <f t="shared" si="5"/>
        <v>0</v>
      </c>
      <c r="J71" s="155"/>
      <c r="K71" s="156"/>
      <c r="L71" s="154">
        <v>55</v>
      </c>
      <c r="M71" s="63">
        <f>'Default parameters'!D69</f>
        <v>3.2137700000000002E-4</v>
      </c>
      <c r="N71" s="59">
        <f t="shared" si="6"/>
        <v>0</v>
      </c>
      <c r="O71" s="63">
        <f t="shared" si="7"/>
        <v>0</v>
      </c>
      <c r="P71" s="59">
        <f t="shared" si="8"/>
        <v>0</v>
      </c>
      <c r="Q71" s="63">
        <f t="shared" si="9"/>
        <v>0</v>
      </c>
      <c r="R71" s="59">
        <f t="shared" si="10"/>
        <v>0</v>
      </c>
      <c r="S71" s="63">
        <f t="shared" si="11"/>
        <v>0</v>
      </c>
      <c r="T71" s="155"/>
      <c r="U71" s="156"/>
      <c r="V71" s="154">
        <v>55</v>
      </c>
      <c r="W71" s="63">
        <f>'Default parameters'!E69</f>
        <v>2.5146779999999998E-3</v>
      </c>
      <c r="X71" s="59">
        <f t="shared" si="12"/>
        <v>0</v>
      </c>
      <c r="Y71" s="63">
        <f t="shared" si="13"/>
        <v>0</v>
      </c>
      <c r="Z71" s="59">
        <f t="shared" si="14"/>
        <v>0</v>
      </c>
      <c r="AA71" s="63">
        <f t="shared" si="15"/>
        <v>0</v>
      </c>
      <c r="AB71" s="59">
        <f t="shared" si="16"/>
        <v>0</v>
      </c>
      <c r="AC71" s="63">
        <f t="shared" si="17"/>
        <v>0</v>
      </c>
      <c r="AD71" s="155"/>
      <c r="AE71" s="156"/>
      <c r="AF71" s="154">
        <v>55</v>
      </c>
      <c r="AG71" s="63">
        <f>'Default parameters'!F69</f>
        <v>1.8865500000000001E-3</v>
      </c>
      <c r="AH71" s="59">
        <f t="shared" si="18"/>
        <v>0</v>
      </c>
      <c r="AI71" s="63">
        <f t="shared" si="19"/>
        <v>0</v>
      </c>
      <c r="AJ71" s="59">
        <f t="shared" si="20"/>
        <v>0</v>
      </c>
      <c r="AK71" s="63">
        <f t="shared" si="21"/>
        <v>0</v>
      </c>
      <c r="AL71" s="59">
        <f t="shared" si="22"/>
        <v>0</v>
      </c>
      <c r="AM71" s="63">
        <f t="shared" si="23"/>
        <v>0</v>
      </c>
      <c r="AN71" s="155"/>
      <c r="AO71" s="156"/>
      <c r="AP71" s="154">
        <v>55</v>
      </c>
      <c r="AQ71" s="63">
        <f>'Default parameters'!G69</f>
        <v>2.4151039999999999E-3</v>
      </c>
      <c r="AR71" s="59">
        <f t="shared" si="24"/>
        <v>0</v>
      </c>
      <c r="AS71" s="63">
        <f t="shared" si="25"/>
        <v>0</v>
      </c>
      <c r="AT71" s="59">
        <f t="shared" si="26"/>
        <v>0</v>
      </c>
      <c r="AU71" s="63">
        <f t="shared" si="27"/>
        <v>0</v>
      </c>
      <c r="AV71" s="59">
        <f t="shared" si="28"/>
        <v>0</v>
      </c>
      <c r="AW71" s="63">
        <f t="shared" si="29"/>
        <v>0</v>
      </c>
      <c r="AX71" s="155"/>
      <c r="AY71" s="156"/>
      <c r="AZ71" s="154">
        <v>55</v>
      </c>
      <c r="BA71" s="63">
        <v>2.4151039999999999E-3</v>
      </c>
      <c r="BB71" s="59">
        <f t="shared" si="30"/>
        <v>0</v>
      </c>
      <c r="BC71" s="63">
        <f t="shared" si="31"/>
        <v>0</v>
      </c>
      <c r="BD71" s="59">
        <f t="shared" si="32"/>
        <v>0</v>
      </c>
      <c r="BE71" s="63">
        <f t="shared" si="33"/>
        <v>0</v>
      </c>
      <c r="BF71" s="59">
        <f t="shared" si="34"/>
        <v>0</v>
      </c>
      <c r="BG71" s="63">
        <f t="shared" si="35"/>
        <v>0</v>
      </c>
    </row>
    <row r="72" spans="2:59" x14ac:dyDescent="0.25">
      <c r="B72" s="154">
        <v>56</v>
      </c>
      <c r="C72" s="63">
        <f>'Default parameters'!C70</f>
        <v>4.3399999999999998E-4</v>
      </c>
      <c r="D72" s="59">
        <f t="shared" si="36"/>
        <v>0</v>
      </c>
      <c r="E72" s="63">
        <f t="shared" si="3"/>
        <v>0</v>
      </c>
      <c r="F72" s="59">
        <f t="shared" si="37"/>
        <v>0</v>
      </c>
      <c r="G72" s="63">
        <f t="shared" si="4"/>
        <v>0</v>
      </c>
      <c r="H72" s="59">
        <f t="shared" si="38"/>
        <v>0</v>
      </c>
      <c r="I72" s="63">
        <f t="shared" si="5"/>
        <v>0</v>
      </c>
      <c r="J72" s="155"/>
      <c r="K72" s="156"/>
      <c r="L72" s="154">
        <v>56</v>
      </c>
      <c r="M72" s="63">
        <f>'Default parameters'!D70</f>
        <v>2.8906199999999998E-4</v>
      </c>
      <c r="N72" s="59">
        <f t="shared" si="6"/>
        <v>0</v>
      </c>
      <c r="O72" s="63">
        <f t="shared" si="7"/>
        <v>0</v>
      </c>
      <c r="P72" s="59">
        <f t="shared" si="8"/>
        <v>0</v>
      </c>
      <c r="Q72" s="63">
        <f t="shared" si="9"/>
        <v>0</v>
      </c>
      <c r="R72" s="59">
        <f t="shared" si="10"/>
        <v>0</v>
      </c>
      <c r="S72" s="63">
        <f t="shared" si="11"/>
        <v>0</v>
      </c>
      <c r="T72" s="155"/>
      <c r="U72" s="156"/>
      <c r="V72" s="154">
        <v>56</v>
      </c>
      <c r="W72" s="63">
        <f>'Default parameters'!E70</f>
        <v>2.37901E-3</v>
      </c>
      <c r="X72" s="59">
        <f t="shared" si="12"/>
        <v>0</v>
      </c>
      <c r="Y72" s="63">
        <f t="shared" si="13"/>
        <v>0</v>
      </c>
      <c r="Z72" s="59">
        <f t="shared" si="14"/>
        <v>0</v>
      </c>
      <c r="AA72" s="63">
        <f t="shared" si="15"/>
        <v>0</v>
      </c>
      <c r="AB72" s="59">
        <f t="shared" si="16"/>
        <v>0</v>
      </c>
      <c r="AC72" s="63">
        <f t="shared" si="17"/>
        <v>0</v>
      </c>
      <c r="AD72" s="155"/>
      <c r="AE72" s="156"/>
      <c r="AF72" s="154">
        <v>56</v>
      </c>
      <c r="AG72" s="63">
        <f>'Default parameters'!F70</f>
        <v>1.7690780000000001E-3</v>
      </c>
      <c r="AH72" s="59">
        <f t="shared" si="18"/>
        <v>0</v>
      </c>
      <c r="AI72" s="63">
        <f t="shared" si="19"/>
        <v>0</v>
      </c>
      <c r="AJ72" s="59">
        <f t="shared" si="20"/>
        <v>0</v>
      </c>
      <c r="AK72" s="63">
        <f t="shared" si="21"/>
        <v>0</v>
      </c>
      <c r="AL72" s="59">
        <f t="shared" si="22"/>
        <v>0</v>
      </c>
      <c r="AM72" s="63">
        <f t="shared" si="23"/>
        <v>0</v>
      </c>
      <c r="AN72" s="155"/>
      <c r="AO72" s="156"/>
      <c r="AP72" s="154">
        <v>56</v>
      </c>
      <c r="AQ72" s="63">
        <f>'Default parameters'!G70</f>
        <v>2.279101E-3</v>
      </c>
      <c r="AR72" s="59">
        <f t="shared" si="24"/>
        <v>0</v>
      </c>
      <c r="AS72" s="63">
        <f t="shared" si="25"/>
        <v>0</v>
      </c>
      <c r="AT72" s="59">
        <f t="shared" si="26"/>
        <v>0</v>
      </c>
      <c r="AU72" s="63">
        <f t="shared" si="27"/>
        <v>0</v>
      </c>
      <c r="AV72" s="59">
        <f t="shared" si="28"/>
        <v>0</v>
      </c>
      <c r="AW72" s="63">
        <f t="shared" si="29"/>
        <v>0</v>
      </c>
      <c r="AX72" s="155"/>
      <c r="AY72" s="156"/>
      <c r="AZ72" s="154">
        <v>56</v>
      </c>
      <c r="BA72" s="63">
        <v>2.279101E-3</v>
      </c>
      <c r="BB72" s="59">
        <f t="shared" si="30"/>
        <v>0</v>
      </c>
      <c r="BC72" s="63">
        <f t="shared" si="31"/>
        <v>0</v>
      </c>
      <c r="BD72" s="59">
        <f t="shared" si="32"/>
        <v>0</v>
      </c>
      <c r="BE72" s="63">
        <f t="shared" si="33"/>
        <v>0</v>
      </c>
      <c r="BF72" s="59">
        <f t="shared" si="34"/>
        <v>0</v>
      </c>
      <c r="BG72" s="63">
        <f t="shared" si="35"/>
        <v>0</v>
      </c>
    </row>
    <row r="73" spans="2:59" x14ac:dyDescent="0.25">
      <c r="B73" s="154">
        <v>57</v>
      </c>
      <c r="C73" s="63">
        <f>'Default parameters'!C71</f>
        <v>3.9399999999999998E-4</v>
      </c>
      <c r="D73" s="59">
        <f t="shared" si="36"/>
        <v>0</v>
      </c>
      <c r="E73" s="63">
        <f t="shared" si="3"/>
        <v>0</v>
      </c>
      <c r="F73" s="59">
        <f t="shared" si="37"/>
        <v>0</v>
      </c>
      <c r="G73" s="63">
        <f t="shared" si="4"/>
        <v>0</v>
      </c>
      <c r="H73" s="59">
        <f t="shared" si="38"/>
        <v>0</v>
      </c>
      <c r="I73" s="63">
        <f t="shared" si="5"/>
        <v>0</v>
      </c>
      <c r="J73" s="155"/>
      <c r="K73" s="156"/>
      <c r="L73" s="154">
        <v>57</v>
      </c>
      <c r="M73" s="63">
        <f>'Default parameters'!D71</f>
        <v>2.5996100000000001E-4</v>
      </c>
      <c r="N73" s="59">
        <f t="shared" si="6"/>
        <v>0</v>
      </c>
      <c r="O73" s="63">
        <f t="shared" si="7"/>
        <v>0</v>
      </c>
      <c r="P73" s="59">
        <f t="shared" si="8"/>
        <v>0</v>
      </c>
      <c r="Q73" s="63">
        <f t="shared" si="9"/>
        <v>0</v>
      </c>
      <c r="R73" s="59">
        <f t="shared" si="10"/>
        <v>0</v>
      </c>
      <c r="S73" s="63">
        <f t="shared" si="11"/>
        <v>0</v>
      </c>
      <c r="T73" s="155"/>
      <c r="U73" s="156"/>
      <c r="V73" s="154">
        <v>57</v>
      </c>
      <c r="W73" s="63">
        <f>'Default parameters'!E71</f>
        <v>2.2506689999999998E-3</v>
      </c>
      <c r="X73" s="59">
        <f t="shared" si="12"/>
        <v>0</v>
      </c>
      <c r="Y73" s="63">
        <f t="shared" si="13"/>
        <v>0</v>
      </c>
      <c r="Z73" s="59">
        <f t="shared" si="14"/>
        <v>0</v>
      </c>
      <c r="AA73" s="63">
        <f t="shared" si="15"/>
        <v>0</v>
      </c>
      <c r="AB73" s="59">
        <f t="shared" si="16"/>
        <v>0</v>
      </c>
      <c r="AC73" s="63">
        <f t="shared" si="17"/>
        <v>0</v>
      </c>
      <c r="AD73" s="155"/>
      <c r="AE73" s="156"/>
      <c r="AF73" s="154">
        <v>57</v>
      </c>
      <c r="AG73" s="63">
        <f>'Default parameters'!F71</f>
        <v>1.658795E-3</v>
      </c>
      <c r="AH73" s="59">
        <f t="shared" si="18"/>
        <v>0</v>
      </c>
      <c r="AI73" s="63">
        <f t="shared" si="19"/>
        <v>0</v>
      </c>
      <c r="AJ73" s="59">
        <f t="shared" si="20"/>
        <v>0</v>
      </c>
      <c r="AK73" s="63">
        <f t="shared" si="21"/>
        <v>0</v>
      </c>
      <c r="AL73" s="59">
        <f t="shared" si="22"/>
        <v>0</v>
      </c>
      <c r="AM73" s="63">
        <f t="shared" si="23"/>
        <v>0</v>
      </c>
      <c r="AN73" s="155"/>
      <c r="AO73" s="156"/>
      <c r="AP73" s="154">
        <v>57</v>
      </c>
      <c r="AQ73" s="63">
        <f>'Default parameters'!G71</f>
        <v>2.1505980000000001E-3</v>
      </c>
      <c r="AR73" s="59">
        <f t="shared" si="24"/>
        <v>0</v>
      </c>
      <c r="AS73" s="63">
        <f t="shared" si="25"/>
        <v>0</v>
      </c>
      <c r="AT73" s="59">
        <f t="shared" si="26"/>
        <v>0</v>
      </c>
      <c r="AU73" s="63">
        <f t="shared" si="27"/>
        <v>0</v>
      </c>
      <c r="AV73" s="59">
        <f t="shared" si="28"/>
        <v>0</v>
      </c>
      <c r="AW73" s="63">
        <f t="shared" si="29"/>
        <v>0</v>
      </c>
      <c r="AX73" s="155"/>
      <c r="AY73" s="156"/>
      <c r="AZ73" s="154">
        <v>57</v>
      </c>
      <c r="BA73" s="63">
        <v>2.1505980000000001E-3</v>
      </c>
      <c r="BB73" s="59">
        <f t="shared" si="30"/>
        <v>0</v>
      </c>
      <c r="BC73" s="63">
        <f t="shared" si="31"/>
        <v>0</v>
      </c>
      <c r="BD73" s="59">
        <f t="shared" si="32"/>
        <v>0</v>
      </c>
      <c r="BE73" s="63">
        <f t="shared" si="33"/>
        <v>0</v>
      </c>
      <c r="BF73" s="59">
        <f t="shared" si="34"/>
        <v>0</v>
      </c>
      <c r="BG73" s="63">
        <f t="shared" si="35"/>
        <v>0</v>
      </c>
    </row>
    <row r="74" spans="2:59" x14ac:dyDescent="0.25">
      <c r="B74" s="154">
        <v>58</v>
      </c>
      <c r="C74" s="63">
        <f>'Default parameters'!C72</f>
        <v>3.57E-4</v>
      </c>
      <c r="D74" s="59">
        <f t="shared" si="36"/>
        <v>0</v>
      </c>
      <c r="E74" s="63">
        <f t="shared" si="3"/>
        <v>0</v>
      </c>
      <c r="F74" s="59">
        <f t="shared" si="37"/>
        <v>0</v>
      </c>
      <c r="G74" s="63">
        <f t="shared" si="4"/>
        <v>0</v>
      </c>
      <c r="H74" s="59">
        <f t="shared" si="38"/>
        <v>0</v>
      </c>
      <c r="I74" s="63">
        <f t="shared" si="5"/>
        <v>0</v>
      </c>
      <c r="J74" s="155"/>
      <c r="K74" s="156"/>
      <c r="L74" s="154">
        <v>58</v>
      </c>
      <c r="M74" s="63">
        <f>'Default parameters'!D72</f>
        <v>2.3375800000000001E-4</v>
      </c>
      <c r="N74" s="59">
        <f t="shared" si="6"/>
        <v>0</v>
      </c>
      <c r="O74" s="63">
        <f t="shared" si="7"/>
        <v>0</v>
      </c>
      <c r="P74" s="59">
        <f t="shared" si="8"/>
        <v>0</v>
      </c>
      <c r="Q74" s="63">
        <f t="shared" si="9"/>
        <v>0</v>
      </c>
      <c r="R74" s="59">
        <f t="shared" si="10"/>
        <v>0</v>
      </c>
      <c r="S74" s="63">
        <f t="shared" si="11"/>
        <v>0</v>
      </c>
      <c r="T74" s="155"/>
      <c r="U74" s="156"/>
      <c r="V74" s="154">
        <v>58</v>
      </c>
      <c r="W74" s="63">
        <f>'Default parameters'!E72</f>
        <v>2.129255E-3</v>
      </c>
      <c r="X74" s="59">
        <f t="shared" si="12"/>
        <v>0</v>
      </c>
      <c r="Y74" s="63">
        <f t="shared" si="13"/>
        <v>0</v>
      </c>
      <c r="Z74" s="59">
        <f t="shared" si="14"/>
        <v>0</v>
      </c>
      <c r="AA74" s="63">
        <f t="shared" si="15"/>
        <v>0</v>
      </c>
      <c r="AB74" s="59">
        <f t="shared" si="16"/>
        <v>0</v>
      </c>
      <c r="AC74" s="63">
        <f t="shared" si="17"/>
        <v>0</v>
      </c>
      <c r="AD74" s="155"/>
      <c r="AE74" s="156"/>
      <c r="AF74" s="154">
        <v>58</v>
      </c>
      <c r="AG74" s="63">
        <f>'Default parameters'!F72</f>
        <v>1.5552630000000001E-3</v>
      </c>
      <c r="AH74" s="59">
        <f t="shared" si="18"/>
        <v>0</v>
      </c>
      <c r="AI74" s="63">
        <f t="shared" si="19"/>
        <v>0</v>
      </c>
      <c r="AJ74" s="59">
        <f t="shared" si="20"/>
        <v>0</v>
      </c>
      <c r="AK74" s="63">
        <f t="shared" si="21"/>
        <v>0</v>
      </c>
      <c r="AL74" s="59">
        <f t="shared" si="22"/>
        <v>0</v>
      </c>
      <c r="AM74" s="63">
        <f t="shared" si="23"/>
        <v>0</v>
      </c>
      <c r="AN74" s="155"/>
      <c r="AO74" s="156"/>
      <c r="AP74" s="154">
        <v>58</v>
      </c>
      <c r="AQ74" s="63">
        <f>'Default parameters'!G72</f>
        <v>2.0291850000000002E-3</v>
      </c>
      <c r="AR74" s="59">
        <f t="shared" si="24"/>
        <v>0</v>
      </c>
      <c r="AS74" s="63">
        <f t="shared" si="25"/>
        <v>0</v>
      </c>
      <c r="AT74" s="59">
        <f t="shared" si="26"/>
        <v>0</v>
      </c>
      <c r="AU74" s="63">
        <f t="shared" si="27"/>
        <v>0</v>
      </c>
      <c r="AV74" s="59">
        <f t="shared" si="28"/>
        <v>0</v>
      </c>
      <c r="AW74" s="63">
        <f t="shared" si="29"/>
        <v>0</v>
      </c>
      <c r="AX74" s="155"/>
      <c r="AY74" s="156"/>
      <c r="AZ74" s="154">
        <v>58</v>
      </c>
      <c r="BA74" s="63">
        <v>2.0291850000000002E-3</v>
      </c>
      <c r="BB74" s="59">
        <f t="shared" si="30"/>
        <v>0</v>
      </c>
      <c r="BC74" s="63">
        <f t="shared" si="31"/>
        <v>0</v>
      </c>
      <c r="BD74" s="59">
        <f t="shared" si="32"/>
        <v>0</v>
      </c>
      <c r="BE74" s="63">
        <f t="shared" si="33"/>
        <v>0</v>
      </c>
      <c r="BF74" s="59">
        <f t="shared" si="34"/>
        <v>0</v>
      </c>
      <c r="BG74" s="63">
        <f t="shared" si="35"/>
        <v>0</v>
      </c>
    </row>
    <row r="75" spans="2:59" x14ac:dyDescent="0.25">
      <c r="B75" s="154">
        <v>59</v>
      </c>
      <c r="C75" s="63">
        <f>'Default parameters'!C73</f>
        <v>3.2400000000000001E-4</v>
      </c>
      <c r="D75" s="59">
        <f t="shared" si="36"/>
        <v>0</v>
      </c>
      <c r="E75" s="63">
        <f t="shared" si="3"/>
        <v>0</v>
      </c>
      <c r="F75" s="59">
        <f t="shared" si="37"/>
        <v>0</v>
      </c>
      <c r="G75" s="63">
        <f t="shared" si="4"/>
        <v>0</v>
      </c>
      <c r="H75" s="59">
        <f t="shared" si="38"/>
        <v>0</v>
      </c>
      <c r="I75" s="63">
        <f t="shared" si="5"/>
        <v>0</v>
      </c>
      <c r="J75" s="155"/>
      <c r="K75" s="156"/>
      <c r="L75" s="154">
        <v>59</v>
      </c>
      <c r="M75" s="63">
        <f>'Default parameters'!D73</f>
        <v>2.10165E-4</v>
      </c>
      <c r="N75" s="59">
        <f t="shared" si="6"/>
        <v>0</v>
      </c>
      <c r="O75" s="63">
        <f t="shared" si="7"/>
        <v>0</v>
      </c>
      <c r="P75" s="59">
        <f t="shared" si="8"/>
        <v>0</v>
      </c>
      <c r="Q75" s="63">
        <f t="shared" si="9"/>
        <v>0</v>
      </c>
      <c r="R75" s="59">
        <f t="shared" si="10"/>
        <v>0</v>
      </c>
      <c r="S75" s="63">
        <f t="shared" si="11"/>
        <v>0</v>
      </c>
      <c r="T75" s="155"/>
      <c r="U75" s="156"/>
      <c r="V75" s="154">
        <v>59</v>
      </c>
      <c r="W75" s="63">
        <f>'Default parameters'!E73</f>
        <v>2.0143909999999999E-3</v>
      </c>
      <c r="X75" s="59">
        <f t="shared" si="12"/>
        <v>0</v>
      </c>
      <c r="Y75" s="63">
        <f t="shared" si="13"/>
        <v>0</v>
      </c>
      <c r="Z75" s="59">
        <f t="shared" si="14"/>
        <v>0</v>
      </c>
      <c r="AA75" s="63">
        <f t="shared" si="15"/>
        <v>0</v>
      </c>
      <c r="AB75" s="59">
        <f t="shared" si="16"/>
        <v>0</v>
      </c>
      <c r="AC75" s="63">
        <f t="shared" si="17"/>
        <v>0</v>
      </c>
      <c r="AD75" s="155"/>
      <c r="AE75" s="156"/>
      <c r="AF75" s="154">
        <v>59</v>
      </c>
      <c r="AG75" s="63">
        <f>'Default parameters'!F73</f>
        <v>1.4580750000000001E-3</v>
      </c>
      <c r="AH75" s="59">
        <f t="shared" si="18"/>
        <v>0</v>
      </c>
      <c r="AI75" s="63">
        <f t="shared" si="19"/>
        <v>0</v>
      </c>
      <c r="AJ75" s="59">
        <f t="shared" si="20"/>
        <v>0</v>
      </c>
      <c r="AK75" s="63">
        <f t="shared" si="21"/>
        <v>0</v>
      </c>
      <c r="AL75" s="59">
        <f t="shared" si="22"/>
        <v>0</v>
      </c>
      <c r="AM75" s="63">
        <f t="shared" si="23"/>
        <v>0</v>
      </c>
      <c r="AN75" s="155"/>
      <c r="AO75" s="156"/>
      <c r="AP75" s="154">
        <v>59</v>
      </c>
      <c r="AQ75" s="63">
        <f>'Default parameters'!G73</f>
        <v>1.9144730000000001E-3</v>
      </c>
      <c r="AR75" s="59">
        <f t="shared" si="24"/>
        <v>0</v>
      </c>
      <c r="AS75" s="63">
        <f t="shared" si="25"/>
        <v>0</v>
      </c>
      <c r="AT75" s="59">
        <f t="shared" si="26"/>
        <v>0</v>
      </c>
      <c r="AU75" s="63">
        <f t="shared" si="27"/>
        <v>0</v>
      </c>
      <c r="AV75" s="59">
        <f t="shared" si="28"/>
        <v>0</v>
      </c>
      <c r="AW75" s="63">
        <f t="shared" si="29"/>
        <v>0</v>
      </c>
      <c r="AX75" s="155"/>
      <c r="AY75" s="156"/>
      <c r="AZ75" s="154">
        <v>59</v>
      </c>
      <c r="BA75" s="63">
        <v>1.9144730000000001E-3</v>
      </c>
      <c r="BB75" s="59">
        <f t="shared" si="30"/>
        <v>0</v>
      </c>
      <c r="BC75" s="63">
        <f t="shared" si="31"/>
        <v>0</v>
      </c>
      <c r="BD75" s="59">
        <f t="shared" si="32"/>
        <v>0</v>
      </c>
      <c r="BE75" s="63">
        <f t="shared" si="33"/>
        <v>0</v>
      </c>
      <c r="BF75" s="59">
        <f t="shared" si="34"/>
        <v>0</v>
      </c>
      <c r="BG75" s="63">
        <f t="shared" si="35"/>
        <v>0</v>
      </c>
    </row>
    <row r="76" spans="2:59" x14ac:dyDescent="0.25">
      <c r="B76" s="154">
        <v>60</v>
      </c>
      <c r="C76" s="63">
        <f>'Default parameters'!C74</f>
        <v>2.9399999999999999E-4</v>
      </c>
      <c r="D76" s="59">
        <f t="shared" si="36"/>
        <v>0</v>
      </c>
      <c r="E76" s="63">
        <f t="shared" si="3"/>
        <v>0</v>
      </c>
      <c r="F76" s="59">
        <f t="shared" si="37"/>
        <v>0</v>
      </c>
      <c r="G76" s="63">
        <f t="shared" si="4"/>
        <v>0</v>
      </c>
      <c r="H76" s="59">
        <f t="shared" si="38"/>
        <v>0</v>
      </c>
      <c r="I76" s="63">
        <f t="shared" si="5"/>
        <v>0</v>
      </c>
      <c r="J76" s="155"/>
      <c r="K76" s="156"/>
      <c r="L76" s="154">
        <v>60</v>
      </c>
      <c r="M76" s="63">
        <f>'Default parameters'!D74</f>
        <v>1.8892599999999999E-4</v>
      </c>
      <c r="N76" s="59">
        <f t="shared" si="6"/>
        <v>0</v>
      </c>
      <c r="O76" s="63">
        <f t="shared" si="7"/>
        <v>0</v>
      </c>
      <c r="P76" s="59">
        <f t="shared" si="8"/>
        <v>0</v>
      </c>
      <c r="Q76" s="63">
        <f t="shared" si="9"/>
        <v>0</v>
      </c>
      <c r="R76" s="59">
        <f t="shared" si="10"/>
        <v>0</v>
      </c>
      <c r="S76" s="63">
        <f t="shared" si="11"/>
        <v>0</v>
      </c>
      <c r="T76" s="155"/>
      <c r="U76" s="156"/>
      <c r="V76" s="154">
        <v>60</v>
      </c>
      <c r="W76" s="63">
        <f>'Default parameters'!E74</f>
        <v>1.9057189999999999E-3</v>
      </c>
      <c r="X76" s="59">
        <f t="shared" si="12"/>
        <v>0</v>
      </c>
      <c r="Y76" s="63">
        <f t="shared" si="13"/>
        <v>0</v>
      </c>
      <c r="Z76" s="59">
        <f t="shared" si="14"/>
        <v>0</v>
      </c>
      <c r="AA76" s="63">
        <f t="shared" si="15"/>
        <v>0</v>
      </c>
      <c r="AB76" s="59">
        <f t="shared" si="16"/>
        <v>0</v>
      </c>
      <c r="AC76" s="63">
        <f t="shared" si="17"/>
        <v>0</v>
      </c>
      <c r="AD76" s="155"/>
      <c r="AE76" s="156"/>
      <c r="AF76" s="154">
        <v>60</v>
      </c>
      <c r="AG76" s="63">
        <f>'Default parameters'!F74</f>
        <v>1.366843E-3</v>
      </c>
      <c r="AH76" s="59">
        <f t="shared" si="18"/>
        <v>0</v>
      </c>
      <c r="AI76" s="63">
        <f t="shared" si="19"/>
        <v>0</v>
      </c>
      <c r="AJ76" s="59">
        <f t="shared" si="20"/>
        <v>0</v>
      </c>
      <c r="AK76" s="63">
        <f t="shared" si="21"/>
        <v>0</v>
      </c>
      <c r="AL76" s="59">
        <f t="shared" si="22"/>
        <v>0</v>
      </c>
      <c r="AM76" s="63">
        <f t="shared" si="23"/>
        <v>0</v>
      </c>
      <c r="AN76" s="155"/>
      <c r="AO76" s="156"/>
      <c r="AP76" s="154">
        <v>60</v>
      </c>
      <c r="AQ76" s="63">
        <f>'Default parameters'!G74</f>
        <v>1.806099E-3</v>
      </c>
      <c r="AR76" s="59">
        <f t="shared" si="24"/>
        <v>0</v>
      </c>
      <c r="AS76" s="63">
        <f t="shared" si="25"/>
        <v>0</v>
      </c>
      <c r="AT76" s="59">
        <f t="shared" si="26"/>
        <v>0</v>
      </c>
      <c r="AU76" s="63">
        <f t="shared" si="27"/>
        <v>0</v>
      </c>
      <c r="AV76" s="59">
        <f t="shared" si="28"/>
        <v>0</v>
      </c>
      <c r="AW76" s="63">
        <f t="shared" si="29"/>
        <v>0</v>
      </c>
      <c r="AX76" s="155"/>
      <c r="AY76" s="156"/>
      <c r="AZ76" s="154">
        <v>60</v>
      </c>
      <c r="BA76" s="63">
        <v>1.806099E-3</v>
      </c>
      <c r="BB76" s="59">
        <f t="shared" si="30"/>
        <v>0</v>
      </c>
      <c r="BC76" s="63">
        <f t="shared" si="31"/>
        <v>0</v>
      </c>
      <c r="BD76" s="59">
        <f t="shared" si="32"/>
        <v>0</v>
      </c>
      <c r="BE76" s="63">
        <f t="shared" si="33"/>
        <v>0</v>
      </c>
      <c r="BF76" s="59">
        <f t="shared" si="34"/>
        <v>0</v>
      </c>
      <c r="BG76" s="63">
        <f t="shared" si="35"/>
        <v>0</v>
      </c>
    </row>
    <row r="77" spans="2:59" x14ac:dyDescent="0.25">
      <c r="B77" s="154">
        <v>61</v>
      </c>
      <c r="C77" s="63">
        <f>'Default parameters'!C75</f>
        <v>2.6600000000000001E-4</v>
      </c>
      <c r="D77" s="59">
        <f t="shared" si="36"/>
        <v>0</v>
      </c>
      <c r="E77" s="63">
        <f t="shared" si="3"/>
        <v>0</v>
      </c>
      <c r="F77" s="59">
        <f t="shared" si="37"/>
        <v>0</v>
      </c>
      <c r="G77" s="63">
        <f t="shared" si="4"/>
        <v>0</v>
      </c>
      <c r="H77" s="59">
        <f t="shared" si="38"/>
        <v>0</v>
      </c>
      <c r="I77" s="63">
        <f t="shared" si="5"/>
        <v>0</v>
      </c>
      <c r="J77" s="155"/>
      <c r="K77" s="156"/>
      <c r="L77" s="154">
        <v>61</v>
      </c>
      <c r="M77" s="63">
        <f>'Default parameters'!D75</f>
        <v>1.6980700000000001E-4</v>
      </c>
      <c r="N77" s="59">
        <f t="shared" si="6"/>
        <v>0</v>
      </c>
      <c r="O77" s="63">
        <f t="shared" si="7"/>
        <v>0</v>
      </c>
      <c r="P77" s="59">
        <f t="shared" si="8"/>
        <v>0</v>
      </c>
      <c r="Q77" s="63">
        <f t="shared" si="9"/>
        <v>0</v>
      </c>
      <c r="R77" s="59">
        <f t="shared" si="10"/>
        <v>0</v>
      </c>
      <c r="S77" s="63">
        <f t="shared" si="11"/>
        <v>0</v>
      </c>
      <c r="T77" s="155"/>
      <c r="U77" s="156"/>
      <c r="V77" s="154">
        <v>61</v>
      </c>
      <c r="W77" s="63">
        <f>'Default parameters'!E75</f>
        <v>1.8029020000000001E-3</v>
      </c>
      <c r="X77" s="59">
        <f t="shared" si="12"/>
        <v>0</v>
      </c>
      <c r="Y77" s="63">
        <f t="shared" si="13"/>
        <v>0</v>
      </c>
      <c r="Z77" s="59">
        <f t="shared" si="14"/>
        <v>0</v>
      </c>
      <c r="AA77" s="63">
        <f t="shared" si="15"/>
        <v>0</v>
      </c>
      <c r="AB77" s="59">
        <f t="shared" si="16"/>
        <v>0</v>
      </c>
      <c r="AC77" s="63">
        <f t="shared" si="17"/>
        <v>0</v>
      </c>
      <c r="AD77" s="155"/>
      <c r="AE77" s="156"/>
      <c r="AF77" s="154">
        <v>61</v>
      </c>
      <c r="AG77" s="63">
        <f>'Default parameters'!F75</f>
        <v>1.281208E-3</v>
      </c>
      <c r="AH77" s="59">
        <f t="shared" si="18"/>
        <v>0</v>
      </c>
      <c r="AI77" s="63">
        <f t="shared" si="19"/>
        <v>0</v>
      </c>
      <c r="AJ77" s="59">
        <f t="shared" si="20"/>
        <v>0</v>
      </c>
      <c r="AK77" s="63">
        <f t="shared" si="21"/>
        <v>0</v>
      </c>
      <c r="AL77" s="59">
        <f t="shared" si="22"/>
        <v>0</v>
      </c>
      <c r="AM77" s="63">
        <f t="shared" si="23"/>
        <v>0</v>
      </c>
      <c r="AN77" s="155"/>
      <c r="AO77" s="156"/>
      <c r="AP77" s="154">
        <v>61</v>
      </c>
      <c r="AQ77" s="63">
        <f>'Default parameters'!G75</f>
        <v>1.703715E-3</v>
      </c>
      <c r="AR77" s="59">
        <f t="shared" si="24"/>
        <v>0</v>
      </c>
      <c r="AS77" s="63">
        <f t="shared" si="25"/>
        <v>0</v>
      </c>
      <c r="AT77" s="59">
        <f t="shared" si="26"/>
        <v>0</v>
      </c>
      <c r="AU77" s="63">
        <f t="shared" si="27"/>
        <v>0</v>
      </c>
      <c r="AV77" s="59">
        <f t="shared" si="28"/>
        <v>0</v>
      </c>
      <c r="AW77" s="63">
        <f t="shared" si="29"/>
        <v>0</v>
      </c>
      <c r="AX77" s="155"/>
      <c r="AY77" s="156"/>
      <c r="AZ77" s="154">
        <v>61</v>
      </c>
      <c r="BA77" s="63">
        <v>1.703715E-3</v>
      </c>
      <c r="BB77" s="59">
        <f t="shared" si="30"/>
        <v>0</v>
      </c>
      <c r="BC77" s="63">
        <f t="shared" si="31"/>
        <v>0</v>
      </c>
      <c r="BD77" s="59">
        <f t="shared" si="32"/>
        <v>0</v>
      </c>
      <c r="BE77" s="63">
        <f t="shared" si="33"/>
        <v>0</v>
      </c>
      <c r="BF77" s="59">
        <f t="shared" si="34"/>
        <v>0</v>
      </c>
      <c r="BG77" s="63">
        <f t="shared" si="35"/>
        <v>0</v>
      </c>
    </row>
    <row r="78" spans="2:59" x14ac:dyDescent="0.25">
      <c r="B78" s="154">
        <v>62</v>
      </c>
      <c r="C78" s="63">
        <f>'Default parameters'!C76</f>
        <v>2.41E-4</v>
      </c>
      <c r="D78" s="59">
        <f t="shared" si="36"/>
        <v>0</v>
      </c>
      <c r="E78" s="63">
        <f t="shared" si="3"/>
        <v>0</v>
      </c>
      <c r="F78" s="59">
        <f t="shared" si="37"/>
        <v>0</v>
      </c>
      <c r="G78" s="63">
        <f t="shared" si="4"/>
        <v>0</v>
      </c>
      <c r="H78" s="59">
        <f t="shared" si="38"/>
        <v>0</v>
      </c>
      <c r="I78" s="63">
        <f t="shared" si="5"/>
        <v>0</v>
      </c>
      <c r="J78" s="155"/>
      <c r="K78" s="156"/>
      <c r="L78" s="154">
        <v>62</v>
      </c>
      <c r="M78" s="63">
        <f>'Default parameters'!D76</f>
        <v>1.5259900000000001E-4</v>
      </c>
      <c r="N78" s="59">
        <f t="shared" si="6"/>
        <v>0</v>
      </c>
      <c r="O78" s="63">
        <f t="shared" si="7"/>
        <v>0</v>
      </c>
      <c r="P78" s="59">
        <f t="shared" si="8"/>
        <v>0</v>
      </c>
      <c r="Q78" s="63">
        <f t="shared" si="9"/>
        <v>0</v>
      </c>
      <c r="R78" s="59">
        <f t="shared" si="10"/>
        <v>0</v>
      </c>
      <c r="S78" s="63">
        <f t="shared" si="11"/>
        <v>0</v>
      </c>
      <c r="T78" s="155"/>
      <c r="U78" s="156"/>
      <c r="V78" s="154">
        <v>62</v>
      </c>
      <c r="W78" s="63">
        <f>'Default parameters'!E76</f>
        <v>1.7056230000000001E-3</v>
      </c>
      <c r="X78" s="59">
        <f t="shared" si="12"/>
        <v>0</v>
      </c>
      <c r="Y78" s="63">
        <f t="shared" si="13"/>
        <v>0</v>
      </c>
      <c r="Z78" s="59">
        <f t="shared" si="14"/>
        <v>0</v>
      </c>
      <c r="AA78" s="63">
        <f t="shared" si="15"/>
        <v>0</v>
      </c>
      <c r="AB78" s="59">
        <f t="shared" si="16"/>
        <v>0</v>
      </c>
      <c r="AC78" s="63">
        <f t="shared" si="17"/>
        <v>0</v>
      </c>
      <c r="AD78" s="155"/>
      <c r="AE78" s="156"/>
      <c r="AF78" s="154">
        <v>62</v>
      </c>
      <c r="AG78" s="63">
        <f>'Default parameters'!F76</f>
        <v>1.20083E-3</v>
      </c>
      <c r="AH78" s="59">
        <f t="shared" si="18"/>
        <v>0</v>
      </c>
      <c r="AI78" s="63">
        <f t="shared" si="19"/>
        <v>0</v>
      </c>
      <c r="AJ78" s="59">
        <f t="shared" si="20"/>
        <v>0</v>
      </c>
      <c r="AK78" s="63">
        <f t="shared" si="21"/>
        <v>0</v>
      </c>
      <c r="AL78" s="59">
        <f t="shared" si="22"/>
        <v>0</v>
      </c>
      <c r="AM78" s="63">
        <f t="shared" si="23"/>
        <v>0</v>
      </c>
      <c r="AN78" s="155"/>
      <c r="AO78" s="156"/>
      <c r="AP78" s="154">
        <v>62</v>
      </c>
      <c r="AQ78" s="63">
        <f>'Default parameters'!G76</f>
        <v>1.606995E-3</v>
      </c>
      <c r="AR78" s="59">
        <f t="shared" si="24"/>
        <v>0</v>
      </c>
      <c r="AS78" s="63">
        <f t="shared" si="25"/>
        <v>0</v>
      </c>
      <c r="AT78" s="59">
        <f t="shared" si="26"/>
        <v>0</v>
      </c>
      <c r="AU78" s="63">
        <f t="shared" si="27"/>
        <v>0</v>
      </c>
      <c r="AV78" s="59">
        <f t="shared" si="28"/>
        <v>0</v>
      </c>
      <c r="AW78" s="63">
        <f t="shared" si="29"/>
        <v>0</v>
      </c>
      <c r="AX78" s="155"/>
      <c r="AY78" s="156"/>
      <c r="AZ78" s="154">
        <v>62</v>
      </c>
      <c r="BA78" s="63">
        <v>1.606995E-3</v>
      </c>
      <c r="BB78" s="59">
        <f t="shared" si="30"/>
        <v>0</v>
      </c>
      <c r="BC78" s="63">
        <f t="shared" si="31"/>
        <v>0</v>
      </c>
      <c r="BD78" s="59">
        <f t="shared" si="32"/>
        <v>0</v>
      </c>
      <c r="BE78" s="63">
        <f t="shared" si="33"/>
        <v>0</v>
      </c>
      <c r="BF78" s="59">
        <f t="shared" si="34"/>
        <v>0</v>
      </c>
      <c r="BG78" s="63">
        <f t="shared" si="35"/>
        <v>0</v>
      </c>
    </row>
    <row r="79" spans="2:59" x14ac:dyDescent="0.25">
      <c r="B79" s="154">
        <v>63</v>
      </c>
      <c r="C79" s="63">
        <f>'Default parameters'!C77</f>
        <v>2.1900000000000001E-4</v>
      </c>
      <c r="D79" s="59">
        <f t="shared" si="36"/>
        <v>0</v>
      </c>
      <c r="E79" s="63">
        <f t="shared" si="3"/>
        <v>0</v>
      </c>
      <c r="F79" s="59">
        <f t="shared" si="37"/>
        <v>0</v>
      </c>
      <c r="G79" s="63">
        <f t="shared" si="4"/>
        <v>0</v>
      </c>
      <c r="H79" s="59">
        <f t="shared" si="38"/>
        <v>0</v>
      </c>
      <c r="I79" s="63">
        <f t="shared" si="5"/>
        <v>0</v>
      </c>
      <c r="J79" s="155"/>
      <c r="K79" s="156"/>
      <c r="L79" s="154">
        <v>63</v>
      </c>
      <c r="M79" s="63">
        <f>'Default parameters'!D77</f>
        <v>1.3711300000000001E-4</v>
      </c>
      <c r="N79" s="59">
        <f t="shared" si="6"/>
        <v>0</v>
      </c>
      <c r="O79" s="63">
        <f t="shared" si="7"/>
        <v>0</v>
      </c>
      <c r="P79" s="59">
        <f t="shared" si="8"/>
        <v>0</v>
      </c>
      <c r="Q79" s="63">
        <f t="shared" si="9"/>
        <v>0</v>
      </c>
      <c r="R79" s="59">
        <f t="shared" si="10"/>
        <v>0</v>
      </c>
      <c r="S79" s="63">
        <f t="shared" si="11"/>
        <v>0</v>
      </c>
      <c r="T79" s="155"/>
      <c r="U79" s="156"/>
      <c r="V79" s="154">
        <v>63</v>
      </c>
      <c r="W79" s="63">
        <f>'Default parameters'!E77</f>
        <v>1.613579E-3</v>
      </c>
      <c r="X79" s="59">
        <f t="shared" si="12"/>
        <v>0</v>
      </c>
      <c r="Y79" s="63">
        <f t="shared" si="13"/>
        <v>0</v>
      </c>
      <c r="Z79" s="59">
        <f t="shared" si="14"/>
        <v>0</v>
      </c>
      <c r="AA79" s="63">
        <f t="shared" si="15"/>
        <v>0</v>
      </c>
      <c r="AB79" s="59">
        <f t="shared" si="16"/>
        <v>0</v>
      </c>
      <c r="AC79" s="63">
        <f t="shared" si="17"/>
        <v>0</v>
      </c>
      <c r="AD79" s="155"/>
      <c r="AE79" s="156"/>
      <c r="AF79" s="154">
        <v>63</v>
      </c>
      <c r="AG79" s="63">
        <f>'Default parameters'!F77</f>
        <v>1.1253890000000001E-3</v>
      </c>
      <c r="AH79" s="59">
        <f t="shared" si="18"/>
        <v>0</v>
      </c>
      <c r="AI79" s="63">
        <f t="shared" si="19"/>
        <v>0</v>
      </c>
      <c r="AJ79" s="59">
        <f t="shared" si="20"/>
        <v>0</v>
      </c>
      <c r="AK79" s="63">
        <f t="shared" si="21"/>
        <v>0</v>
      </c>
      <c r="AL79" s="59">
        <f t="shared" si="22"/>
        <v>0</v>
      </c>
      <c r="AM79" s="63">
        <f t="shared" si="23"/>
        <v>0</v>
      </c>
      <c r="AN79" s="155"/>
      <c r="AO79" s="156"/>
      <c r="AP79" s="154">
        <v>63</v>
      </c>
      <c r="AQ79" s="63">
        <f>'Default parameters'!G77</f>
        <v>1.5156290000000001E-3</v>
      </c>
      <c r="AR79" s="59">
        <f t="shared" si="24"/>
        <v>0</v>
      </c>
      <c r="AS79" s="63">
        <f t="shared" si="25"/>
        <v>0</v>
      </c>
      <c r="AT79" s="59">
        <f t="shared" si="26"/>
        <v>0</v>
      </c>
      <c r="AU79" s="63">
        <f t="shared" si="27"/>
        <v>0</v>
      </c>
      <c r="AV79" s="59">
        <f t="shared" si="28"/>
        <v>0</v>
      </c>
      <c r="AW79" s="63">
        <f t="shared" si="29"/>
        <v>0</v>
      </c>
      <c r="AX79" s="155"/>
      <c r="AY79" s="156"/>
      <c r="AZ79" s="154">
        <v>63</v>
      </c>
      <c r="BA79" s="63">
        <v>1.5156290000000001E-3</v>
      </c>
      <c r="BB79" s="59">
        <f t="shared" si="30"/>
        <v>0</v>
      </c>
      <c r="BC79" s="63">
        <f t="shared" si="31"/>
        <v>0</v>
      </c>
      <c r="BD79" s="59">
        <f t="shared" si="32"/>
        <v>0</v>
      </c>
      <c r="BE79" s="63">
        <f t="shared" si="33"/>
        <v>0</v>
      </c>
      <c r="BF79" s="59">
        <f t="shared" si="34"/>
        <v>0</v>
      </c>
      <c r="BG79" s="63">
        <f t="shared" si="35"/>
        <v>0</v>
      </c>
    </row>
    <row r="80" spans="2:59" x14ac:dyDescent="0.25">
      <c r="B80" s="154">
        <v>64</v>
      </c>
      <c r="C80" s="63">
        <f>'Default parameters'!C78</f>
        <v>1.9799999999999999E-4</v>
      </c>
      <c r="D80" s="59">
        <f t="shared" ref="D80:D111" si="39">IF(AND(B80&gt;($D$8-1), B80&lt;$D$9),1,0)</f>
        <v>0</v>
      </c>
      <c r="E80" s="63">
        <f t="shared" si="3"/>
        <v>0</v>
      </c>
      <c r="F80" s="59">
        <f t="shared" ref="F80:F111" si="40">IF(AND(B80&gt;($E$8-1), B80&lt;$E$9),1,0)</f>
        <v>0</v>
      </c>
      <c r="G80" s="63">
        <f t="shared" si="4"/>
        <v>0</v>
      </c>
      <c r="H80" s="59">
        <f t="shared" ref="H80:H111" si="41">IF(AND(B80&gt;($F$8-1), B80&lt;$F$9),1,0)</f>
        <v>0</v>
      </c>
      <c r="I80" s="63">
        <f t="shared" si="5"/>
        <v>0</v>
      </c>
      <c r="J80" s="155"/>
      <c r="K80" s="156"/>
      <c r="L80" s="154">
        <v>64</v>
      </c>
      <c r="M80" s="63">
        <f>'Default parameters'!D78</f>
        <v>1.23177E-4</v>
      </c>
      <c r="N80" s="59">
        <f t="shared" si="6"/>
        <v>0</v>
      </c>
      <c r="O80" s="63">
        <f t="shared" si="7"/>
        <v>0</v>
      </c>
      <c r="P80" s="59">
        <f t="shared" si="8"/>
        <v>0</v>
      </c>
      <c r="Q80" s="63">
        <f t="shared" si="9"/>
        <v>0</v>
      </c>
      <c r="R80" s="59">
        <f t="shared" si="10"/>
        <v>0</v>
      </c>
      <c r="S80" s="63">
        <f t="shared" si="11"/>
        <v>0</v>
      </c>
      <c r="T80" s="155"/>
      <c r="U80" s="156"/>
      <c r="V80" s="154">
        <v>64</v>
      </c>
      <c r="W80" s="63">
        <f>'Default parameters'!E78</f>
        <v>1.526487E-3</v>
      </c>
      <c r="X80" s="59">
        <f t="shared" si="12"/>
        <v>0</v>
      </c>
      <c r="Y80" s="63">
        <f t="shared" si="13"/>
        <v>0</v>
      </c>
      <c r="Z80" s="59">
        <f t="shared" si="14"/>
        <v>0</v>
      </c>
      <c r="AA80" s="63">
        <f t="shared" si="15"/>
        <v>0</v>
      </c>
      <c r="AB80" s="59">
        <f t="shared" si="16"/>
        <v>0</v>
      </c>
      <c r="AC80" s="63">
        <f t="shared" si="17"/>
        <v>0</v>
      </c>
      <c r="AD80" s="155"/>
      <c r="AE80" s="156"/>
      <c r="AF80" s="154">
        <v>64</v>
      </c>
      <c r="AG80" s="63">
        <f>'Default parameters'!F78</f>
        <v>1.054585E-3</v>
      </c>
      <c r="AH80" s="59">
        <f t="shared" si="18"/>
        <v>0</v>
      </c>
      <c r="AI80" s="63">
        <f t="shared" si="19"/>
        <v>0</v>
      </c>
      <c r="AJ80" s="59">
        <f t="shared" si="20"/>
        <v>0</v>
      </c>
      <c r="AK80" s="63">
        <f t="shared" si="21"/>
        <v>0</v>
      </c>
      <c r="AL80" s="59">
        <f t="shared" si="22"/>
        <v>0</v>
      </c>
      <c r="AM80" s="63">
        <f t="shared" si="23"/>
        <v>0</v>
      </c>
      <c r="AN80" s="155"/>
      <c r="AO80" s="156"/>
      <c r="AP80" s="154">
        <v>64</v>
      </c>
      <c r="AQ80" s="63">
        <f>'Default parameters'!G78</f>
        <v>1.429325E-3</v>
      </c>
      <c r="AR80" s="59">
        <f t="shared" si="24"/>
        <v>0</v>
      </c>
      <c r="AS80" s="63">
        <f t="shared" si="25"/>
        <v>0</v>
      </c>
      <c r="AT80" s="59">
        <f t="shared" si="26"/>
        <v>0</v>
      </c>
      <c r="AU80" s="63">
        <f t="shared" si="27"/>
        <v>0</v>
      </c>
      <c r="AV80" s="59">
        <f t="shared" si="28"/>
        <v>0</v>
      </c>
      <c r="AW80" s="63">
        <f t="shared" si="29"/>
        <v>0</v>
      </c>
      <c r="AX80" s="155"/>
      <c r="AY80" s="156"/>
      <c r="AZ80" s="154">
        <v>64</v>
      </c>
      <c r="BA80" s="63">
        <v>1.429325E-3</v>
      </c>
      <c r="BB80" s="59">
        <f t="shared" si="30"/>
        <v>0</v>
      </c>
      <c r="BC80" s="63">
        <f t="shared" si="31"/>
        <v>0</v>
      </c>
      <c r="BD80" s="59">
        <f t="shared" si="32"/>
        <v>0</v>
      </c>
      <c r="BE80" s="63">
        <f t="shared" si="33"/>
        <v>0</v>
      </c>
      <c r="BF80" s="59">
        <f t="shared" si="34"/>
        <v>0</v>
      </c>
      <c r="BG80" s="63">
        <f t="shared" si="35"/>
        <v>0</v>
      </c>
    </row>
    <row r="81" spans="2:59" x14ac:dyDescent="0.25">
      <c r="B81" s="154">
        <v>65</v>
      </c>
      <c r="C81" s="63">
        <f>'Default parameters'!C79</f>
        <v>1.8000000000000001E-4</v>
      </c>
      <c r="D81" s="59">
        <f t="shared" si="39"/>
        <v>0</v>
      </c>
      <c r="E81" s="63">
        <f t="shared" ref="E81:E144" si="42">D81*C81</f>
        <v>0</v>
      </c>
      <c r="F81" s="59">
        <f t="shared" si="40"/>
        <v>0</v>
      </c>
      <c r="G81" s="63">
        <f t="shared" ref="G81:G144" si="43">F81*C81</f>
        <v>0</v>
      </c>
      <c r="H81" s="59">
        <f t="shared" si="41"/>
        <v>0</v>
      </c>
      <c r="I81" s="63">
        <f t="shared" ref="I81:I144" si="44">H81*C81</f>
        <v>0</v>
      </c>
      <c r="J81" s="155"/>
      <c r="K81" s="156"/>
      <c r="L81" s="154">
        <v>65</v>
      </c>
      <c r="M81" s="63">
        <f>'Default parameters'!D79</f>
        <v>1.10639E-4</v>
      </c>
      <c r="N81" s="59">
        <f t="shared" ref="N81:N144" si="45">IF(AND(L81&gt;($N$8-1), L81&lt;$N$9),1,0)</f>
        <v>0</v>
      </c>
      <c r="O81" s="63">
        <f t="shared" ref="O81:O144" si="46">N81*M81</f>
        <v>0</v>
      </c>
      <c r="P81" s="59">
        <f t="shared" ref="P81:P144" si="47">IF(AND(L81&gt;($O$8-1), L81&lt;$O$9),1,0)</f>
        <v>0</v>
      </c>
      <c r="Q81" s="63">
        <f t="shared" ref="Q81:Q144" si="48">P81*M81</f>
        <v>0</v>
      </c>
      <c r="R81" s="59">
        <f t="shared" ref="R81:R144" si="49">IF(AND(L81&gt;($P$8-1), L81&lt;$P$9),1,0)</f>
        <v>0</v>
      </c>
      <c r="S81" s="63">
        <f t="shared" ref="S81:S144" si="50">R81*M81</f>
        <v>0</v>
      </c>
      <c r="T81" s="155"/>
      <c r="U81" s="156"/>
      <c r="V81" s="154">
        <v>65</v>
      </c>
      <c r="W81" s="63">
        <f>'Default parameters'!E79</f>
        <v>1.4440779999999999E-3</v>
      </c>
      <c r="X81" s="59">
        <f t="shared" ref="X81:X144" si="51">IF(AND(V81&gt;($N$8-1), V81&lt;$N$9),1,0)</f>
        <v>0</v>
      </c>
      <c r="Y81" s="63">
        <f t="shared" ref="Y81:Y144" si="52">X81*W81</f>
        <v>0</v>
      </c>
      <c r="Z81" s="59">
        <f t="shared" ref="Z81:Z144" si="53">IF(AND(V81&gt;($O$8-1), V81&lt;$O$9),1,0)</f>
        <v>0</v>
      </c>
      <c r="AA81" s="63">
        <f t="shared" ref="AA81:AA144" si="54">Z81*W81</f>
        <v>0</v>
      </c>
      <c r="AB81" s="59">
        <f t="shared" ref="AB81:AB144" si="55">IF(AND(V81&gt;($P$8-1), V81&lt;$P$9),1,0)</f>
        <v>0</v>
      </c>
      <c r="AC81" s="63">
        <f t="shared" ref="AC81:AC144" si="56">AB81*W81</f>
        <v>0</v>
      </c>
      <c r="AD81" s="155"/>
      <c r="AE81" s="156"/>
      <c r="AF81" s="154">
        <v>65</v>
      </c>
      <c r="AG81" s="63">
        <f>'Default parameters'!F79</f>
        <v>9.8813799999999995E-4</v>
      </c>
      <c r="AH81" s="59">
        <f t="shared" ref="AH81:AH144" si="57">IF(AND(AF81&gt;($N$8-1), AF81&lt;$N$9),1,0)</f>
        <v>0</v>
      </c>
      <c r="AI81" s="63">
        <f t="shared" ref="AI81:AI144" si="58">AH81*AG81</f>
        <v>0</v>
      </c>
      <c r="AJ81" s="59">
        <f t="shared" ref="AJ81:AJ144" si="59">IF(AND(AF81&gt;($O$8-1), AF81&lt;$O$9),1,0)</f>
        <v>0</v>
      </c>
      <c r="AK81" s="63">
        <f t="shared" ref="AK81:AK144" si="60">AJ81*AG81</f>
        <v>0</v>
      </c>
      <c r="AL81" s="59">
        <f t="shared" ref="AL81:AL144" si="61">IF(AND(AF81&gt;($P$8-1), AF81&lt;$P$9),1,0)</f>
        <v>0</v>
      </c>
      <c r="AM81" s="63">
        <f t="shared" ref="AM81:AM144" si="62">AL81*AG81</f>
        <v>0</v>
      </c>
      <c r="AN81" s="155"/>
      <c r="AO81" s="156"/>
      <c r="AP81" s="154">
        <v>65</v>
      </c>
      <c r="AQ81" s="63">
        <f>'Default parameters'!G79</f>
        <v>1.3478069999999999E-3</v>
      </c>
      <c r="AR81" s="59">
        <f t="shared" ref="AR81:AR144" si="63">IF(AND(AP81&gt;($N$8-1), AP81&lt;$N$9),1,0)</f>
        <v>0</v>
      </c>
      <c r="AS81" s="63">
        <f t="shared" ref="AS81:AS144" si="64">AR81*AQ81</f>
        <v>0</v>
      </c>
      <c r="AT81" s="59">
        <f t="shared" ref="AT81:AT144" si="65">IF(AND(AP81&gt;($O$8-1), AP81&lt;$O$9),1,0)</f>
        <v>0</v>
      </c>
      <c r="AU81" s="63">
        <f t="shared" ref="AU81:AU144" si="66">AT81*AQ81</f>
        <v>0</v>
      </c>
      <c r="AV81" s="59">
        <f t="shared" ref="AV81:AV144" si="67">IF(AND(AP81&gt;($P$8-1), AP81&lt;$P$9),1,0)</f>
        <v>0</v>
      </c>
      <c r="AW81" s="63">
        <f t="shared" ref="AW81:AW144" si="68">AV81*AQ81</f>
        <v>0</v>
      </c>
      <c r="AX81" s="155"/>
      <c r="AY81" s="156"/>
      <c r="AZ81" s="154">
        <v>65</v>
      </c>
      <c r="BA81" s="63">
        <v>1.3478069999999999E-3</v>
      </c>
      <c r="BB81" s="59">
        <f t="shared" ref="BB81:BB144" si="69">IF(AND(AZ81&gt;($N$8-1), AZ81&lt;$N$9),1,0)</f>
        <v>0</v>
      </c>
      <c r="BC81" s="63">
        <f t="shared" ref="BC81:BC144" si="70">BB81*BA81</f>
        <v>0</v>
      </c>
      <c r="BD81" s="59">
        <f t="shared" ref="BD81:BD144" si="71">IF(AND(AZ81&gt;($O$8-1), AZ81&lt;$O$9),1,0)</f>
        <v>0</v>
      </c>
      <c r="BE81" s="63">
        <f t="shared" ref="BE81:BE144" si="72">BD81*BA81</f>
        <v>0</v>
      </c>
      <c r="BF81" s="59">
        <f t="shared" ref="BF81:BF144" si="73">IF(AND(AZ81&gt;($P$8-1), AZ81&lt;$P$9),1,0)</f>
        <v>0</v>
      </c>
      <c r="BG81" s="63">
        <f t="shared" ref="BG81:BG144" si="74">BF81*BA81</f>
        <v>0</v>
      </c>
    </row>
    <row r="82" spans="2:59" x14ac:dyDescent="0.25">
      <c r="B82" s="154">
        <v>66</v>
      </c>
      <c r="C82" s="63">
        <f>'Default parameters'!C80</f>
        <v>1.63E-4</v>
      </c>
      <c r="D82" s="59">
        <f t="shared" si="39"/>
        <v>0</v>
      </c>
      <c r="E82" s="63">
        <f t="shared" si="42"/>
        <v>0</v>
      </c>
      <c r="F82" s="59">
        <f t="shared" si="40"/>
        <v>0</v>
      </c>
      <c r="G82" s="63">
        <f t="shared" si="43"/>
        <v>0</v>
      </c>
      <c r="H82" s="59">
        <f t="shared" si="41"/>
        <v>0</v>
      </c>
      <c r="I82" s="63">
        <f t="shared" si="44"/>
        <v>0</v>
      </c>
      <c r="J82" s="155"/>
      <c r="K82" s="156"/>
      <c r="L82" s="154">
        <v>66</v>
      </c>
      <c r="M82" s="63">
        <f>'Default parameters'!D80</f>
        <v>9.9400000000000004E-5</v>
      </c>
      <c r="N82" s="59">
        <f t="shared" si="45"/>
        <v>0</v>
      </c>
      <c r="O82" s="63">
        <f t="shared" si="46"/>
        <v>0</v>
      </c>
      <c r="P82" s="59">
        <f t="shared" si="47"/>
        <v>0</v>
      </c>
      <c r="Q82" s="63">
        <f t="shared" si="48"/>
        <v>0</v>
      </c>
      <c r="R82" s="59">
        <f t="shared" si="49"/>
        <v>0</v>
      </c>
      <c r="S82" s="63">
        <f t="shared" si="50"/>
        <v>0</v>
      </c>
      <c r="T82" s="155"/>
      <c r="U82" s="156"/>
      <c r="V82" s="154">
        <v>66</v>
      </c>
      <c r="W82" s="63">
        <f>'Default parameters'!E80</f>
        <v>1.3660980000000001E-3</v>
      </c>
      <c r="X82" s="59">
        <f t="shared" si="51"/>
        <v>0</v>
      </c>
      <c r="Y82" s="63">
        <f t="shared" si="52"/>
        <v>0</v>
      </c>
      <c r="Z82" s="59">
        <f t="shared" si="53"/>
        <v>0</v>
      </c>
      <c r="AA82" s="63">
        <f t="shared" si="54"/>
        <v>0</v>
      </c>
      <c r="AB82" s="59">
        <f t="shared" si="55"/>
        <v>0</v>
      </c>
      <c r="AC82" s="63">
        <f t="shared" si="56"/>
        <v>0</v>
      </c>
      <c r="AD82" s="155"/>
      <c r="AE82" s="156"/>
      <c r="AF82" s="154">
        <v>66</v>
      </c>
      <c r="AG82" s="63">
        <f>'Default parameters'!F80</f>
        <v>9.2578199999999999E-4</v>
      </c>
      <c r="AH82" s="59">
        <f t="shared" si="57"/>
        <v>0</v>
      </c>
      <c r="AI82" s="63">
        <f t="shared" si="58"/>
        <v>0</v>
      </c>
      <c r="AJ82" s="59">
        <f t="shared" si="59"/>
        <v>0</v>
      </c>
      <c r="AK82" s="63">
        <f t="shared" si="60"/>
        <v>0</v>
      </c>
      <c r="AL82" s="59">
        <f t="shared" si="61"/>
        <v>0</v>
      </c>
      <c r="AM82" s="63">
        <f t="shared" si="62"/>
        <v>0</v>
      </c>
      <c r="AN82" s="155"/>
      <c r="AO82" s="156"/>
      <c r="AP82" s="154">
        <v>66</v>
      </c>
      <c r="AQ82" s="63">
        <f>'Default parameters'!G80</f>
        <v>1.270813E-3</v>
      </c>
      <c r="AR82" s="59">
        <f t="shared" si="63"/>
        <v>0</v>
      </c>
      <c r="AS82" s="63">
        <f t="shared" si="64"/>
        <v>0</v>
      </c>
      <c r="AT82" s="59">
        <f t="shared" si="65"/>
        <v>0</v>
      </c>
      <c r="AU82" s="63">
        <f t="shared" si="66"/>
        <v>0</v>
      </c>
      <c r="AV82" s="59">
        <f t="shared" si="67"/>
        <v>0</v>
      </c>
      <c r="AW82" s="63">
        <f t="shared" si="68"/>
        <v>0</v>
      </c>
      <c r="AX82" s="155"/>
      <c r="AY82" s="156"/>
      <c r="AZ82" s="154">
        <v>66</v>
      </c>
      <c r="BA82" s="63">
        <v>1.270813E-3</v>
      </c>
      <c r="BB82" s="59">
        <f t="shared" si="69"/>
        <v>0</v>
      </c>
      <c r="BC82" s="63">
        <f t="shared" si="70"/>
        <v>0</v>
      </c>
      <c r="BD82" s="59">
        <f t="shared" si="71"/>
        <v>0</v>
      </c>
      <c r="BE82" s="63">
        <f t="shared" si="72"/>
        <v>0</v>
      </c>
      <c r="BF82" s="59">
        <f t="shared" si="73"/>
        <v>0</v>
      </c>
      <c r="BG82" s="63">
        <f t="shared" si="74"/>
        <v>0</v>
      </c>
    </row>
    <row r="83" spans="2:59" x14ac:dyDescent="0.25">
      <c r="B83" s="154">
        <v>67</v>
      </c>
      <c r="C83" s="63">
        <f>'Default parameters'!C81</f>
        <v>1.4799999999999999E-4</v>
      </c>
      <c r="D83" s="59">
        <f t="shared" si="39"/>
        <v>0</v>
      </c>
      <c r="E83" s="63">
        <f t="shared" si="42"/>
        <v>0</v>
      </c>
      <c r="F83" s="59">
        <f t="shared" si="40"/>
        <v>0</v>
      </c>
      <c r="G83" s="63">
        <f t="shared" si="43"/>
        <v>0</v>
      </c>
      <c r="H83" s="59">
        <f t="shared" si="41"/>
        <v>0</v>
      </c>
      <c r="I83" s="63">
        <f t="shared" si="44"/>
        <v>0</v>
      </c>
      <c r="J83" s="155"/>
      <c r="K83" s="156"/>
      <c r="L83" s="154">
        <v>67</v>
      </c>
      <c r="M83" s="63">
        <f>'Default parameters'!D81</f>
        <v>8.92E-5</v>
      </c>
      <c r="N83" s="59">
        <f t="shared" si="45"/>
        <v>0</v>
      </c>
      <c r="O83" s="63">
        <f t="shared" si="46"/>
        <v>0</v>
      </c>
      <c r="P83" s="59">
        <f t="shared" si="47"/>
        <v>0</v>
      </c>
      <c r="Q83" s="63">
        <f t="shared" si="48"/>
        <v>0</v>
      </c>
      <c r="R83" s="59">
        <f t="shared" si="49"/>
        <v>0</v>
      </c>
      <c r="S83" s="63">
        <f t="shared" si="50"/>
        <v>0</v>
      </c>
      <c r="T83" s="155"/>
      <c r="U83" s="156"/>
      <c r="V83" s="154">
        <v>67</v>
      </c>
      <c r="W83" s="63">
        <f>'Default parameters'!E81</f>
        <v>1.292308E-3</v>
      </c>
      <c r="X83" s="59">
        <f t="shared" si="51"/>
        <v>0</v>
      </c>
      <c r="Y83" s="63">
        <f t="shared" si="52"/>
        <v>0</v>
      </c>
      <c r="Z83" s="59">
        <f t="shared" si="53"/>
        <v>0</v>
      </c>
      <c r="AA83" s="63">
        <f t="shared" si="54"/>
        <v>0</v>
      </c>
      <c r="AB83" s="59">
        <f t="shared" si="55"/>
        <v>0</v>
      </c>
      <c r="AC83" s="63">
        <f t="shared" si="56"/>
        <v>0</v>
      </c>
      <c r="AD83" s="155"/>
      <c r="AE83" s="156"/>
      <c r="AF83" s="154">
        <v>67</v>
      </c>
      <c r="AG83" s="63">
        <f>'Default parameters'!F81</f>
        <v>8.6726900000000005E-4</v>
      </c>
      <c r="AH83" s="59">
        <f t="shared" si="57"/>
        <v>0</v>
      </c>
      <c r="AI83" s="63">
        <f t="shared" si="58"/>
        <v>0</v>
      </c>
      <c r="AJ83" s="59">
        <f t="shared" si="59"/>
        <v>0</v>
      </c>
      <c r="AK83" s="63">
        <f t="shared" si="60"/>
        <v>0</v>
      </c>
      <c r="AL83" s="59">
        <f t="shared" si="61"/>
        <v>0</v>
      </c>
      <c r="AM83" s="63">
        <f t="shared" si="62"/>
        <v>0</v>
      </c>
      <c r="AN83" s="155"/>
      <c r="AO83" s="156"/>
      <c r="AP83" s="154">
        <v>67</v>
      </c>
      <c r="AQ83" s="63">
        <f>'Default parameters'!G81</f>
        <v>1.1980960000000001E-3</v>
      </c>
      <c r="AR83" s="59">
        <f t="shared" si="63"/>
        <v>0</v>
      </c>
      <c r="AS83" s="63">
        <f t="shared" si="64"/>
        <v>0</v>
      </c>
      <c r="AT83" s="59">
        <f t="shared" si="65"/>
        <v>0</v>
      </c>
      <c r="AU83" s="63">
        <f t="shared" si="66"/>
        <v>0</v>
      </c>
      <c r="AV83" s="59">
        <f t="shared" si="67"/>
        <v>0</v>
      </c>
      <c r="AW83" s="63">
        <f t="shared" si="68"/>
        <v>0</v>
      </c>
      <c r="AX83" s="155"/>
      <c r="AY83" s="156"/>
      <c r="AZ83" s="154">
        <v>67</v>
      </c>
      <c r="BA83" s="63">
        <v>1.1980960000000001E-3</v>
      </c>
      <c r="BB83" s="59">
        <f t="shared" si="69"/>
        <v>0</v>
      </c>
      <c r="BC83" s="63">
        <f t="shared" si="70"/>
        <v>0</v>
      </c>
      <c r="BD83" s="59">
        <f t="shared" si="71"/>
        <v>0</v>
      </c>
      <c r="BE83" s="63">
        <f t="shared" si="72"/>
        <v>0</v>
      </c>
      <c r="BF83" s="59">
        <f t="shared" si="73"/>
        <v>0</v>
      </c>
      <c r="BG83" s="63">
        <f t="shared" si="74"/>
        <v>0</v>
      </c>
    </row>
    <row r="84" spans="2:59" x14ac:dyDescent="0.25">
      <c r="B84" s="154">
        <v>68</v>
      </c>
      <c r="C84" s="63">
        <f>'Default parameters'!C82</f>
        <v>1.34E-4</v>
      </c>
      <c r="D84" s="59">
        <f t="shared" si="39"/>
        <v>0</v>
      </c>
      <c r="E84" s="63">
        <f t="shared" si="42"/>
        <v>0</v>
      </c>
      <c r="F84" s="59">
        <f t="shared" si="40"/>
        <v>0</v>
      </c>
      <c r="G84" s="63">
        <f t="shared" si="43"/>
        <v>0</v>
      </c>
      <c r="H84" s="59">
        <f t="shared" si="41"/>
        <v>0</v>
      </c>
      <c r="I84" s="63">
        <f t="shared" si="44"/>
        <v>0</v>
      </c>
      <c r="J84" s="155"/>
      <c r="K84" s="156"/>
      <c r="L84" s="154">
        <v>68</v>
      </c>
      <c r="M84" s="63">
        <f>'Default parameters'!D82</f>
        <v>8.0099999999999995E-5</v>
      </c>
      <c r="N84" s="59">
        <f t="shared" si="45"/>
        <v>0</v>
      </c>
      <c r="O84" s="63">
        <f t="shared" si="46"/>
        <v>0</v>
      </c>
      <c r="P84" s="59">
        <f t="shared" si="47"/>
        <v>0</v>
      </c>
      <c r="Q84" s="63">
        <f t="shared" si="48"/>
        <v>0</v>
      </c>
      <c r="R84" s="59">
        <f t="shared" si="49"/>
        <v>0</v>
      </c>
      <c r="S84" s="63">
        <f t="shared" si="50"/>
        <v>0</v>
      </c>
      <c r="T84" s="155"/>
      <c r="U84" s="156"/>
      <c r="V84" s="154">
        <v>68</v>
      </c>
      <c r="W84" s="63">
        <f>'Default parameters'!E82</f>
        <v>1.2224790000000001E-3</v>
      </c>
      <c r="X84" s="59">
        <f t="shared" si="51"/>
        <v>0</v>
      </c>
      <c r="Y84" s="63">
        <f t="shared" si="52"/>
        <v>0</v>
      </c>
      <c r="Z84" s="59">
        <f t="shared" si="53"/>
        <v>0</v>
      </c>
      <c r="AA84" s="63">
        <f t="shared" si="54"/>
        <v>0</v>
      </c>
      <c r="AB84" s="59">
        <f t="shared" si="55"/>
        <v>0</v>
      </c>
      <c r="AC84" s="63">
        <f t="shared" si="56"/>
        <v>0</v>
      </c>
      <c r="AD84" s="155"/>
      <c r="AE84" s="156"/>
      <c r="AF84" s="154">
        <v>68</v>
      </c>
      <c r="AG84" s="63">
        <f>'Default parameters'!F82</f>
        <v>8.1236600000000002E-4</v>
      </c>
      <c r="AH84" s="59">
        <f t="shared" si="57"/>
        <v>0</v>
      </c>
      <c r="AI84" s="63">
        <f t="shared" si="58"/>
        <v>0</v>
      </c>
      <c r="AJ84" s="59">
        <f t="shared" si="59"/>
        <v>0</v>
      </c>
      <c r="AK84" s="63">
        <f t="shared" si="60"/>
        <v>0</v>
      </c>
      <c r="AL84" s="59">
        <f t="shared" si="61"/>
        <v>0</v>
      </c>
      <c r="AM84" s="63">
        <f t="shared" si="62"/>
        <v>0</v>
      </c>
      <c r="AN84" s="155"/>
      <c r="AO84" s="156"/>
      <c r="AP84" s="154">
        <v>68</v>
      </c>
      <c r="AQ84" s="63">
        <f>'Default parameters'!G82</f>
        <v>1.1294219999999999E-3</v>
      </c>
      <c r="AR84" s="59">
        <f t="shared" si="63"/>
        <v>0</v>
      </c>
      <c r="AS84" s="63">
        <f t="shared" si="64"/>
        <v>0</v>
      </c>
      <c r="AT84" s="59">
        <f t="shared" si="65"/>
        <v>0</v>
      </c>
      <c r="AU84" s="63">
        <f t="shared" si="66"/>
        <v>0</v>
      </c>
      <c r="AV84" s="59">
        <f t="shared" si="67"/>
        <v>0</v>
      </c>
      <c r="AW84" s="63">
        <f t="shared" si="68"/>
        <v>0</v>
      </c>
      <c r="AX84" s="155"/>
      <c r="AY84" s="156"/>
      <c r="AZ84" s="154">
        <v>68</v>
      </c>
      <c r="BA84" s="63">
        <v>1.1294219999999999E-3</v>
      </c>
      <c r="BB84" s="59">
        <f t="shared" si="69"/>
        <v>0</v>
      </c>
      <c r="BC84" s="63">
        <f t="shared" si="70"/>
        <v>0</v>
      </c>
      <c r="BD84" s="59">
        <f t="shared" si="71"/>
        <v>0</v>
      </c>
      <c r="BE84" s="63">
        <f t="shared" si="72"/>
        <v>0</v>
      </c>
      <c r="BF84" s="59">
        <f t="shared" si="73"/>
        <v>0</v>
      </c>
      <c r="BG84" s="63">
        <f t="shared" si="74"/>
        <v>0</v>
      </c>
    </row>
    <row r="85" spans="2:59" x14ac:dyDescent="0.25">
      <c r="B85" s="154">
        <v>69</v>
      </c>
      <c r="C85" s="63">
        <f>'Default parameters'!C83</f>
        <v>1.21E-4</v>
      </c>
      <c r="D85" s="59">
        <f t="shared" si="39"/>
        <v>0</v>
      </c>
      <c r="E85" s="63">
        <f t="shared" si="42"/>
        <v>0</v>
      </c>
      <c r="F85" s="59">
        <f t="shared" si="40"/>
        <v>0</v>
      </c>
      <c r="G85" s="63">
        <f t="shared" si="43"/>
        <v>0</v>
      </c>
      <c r="H85" s="59">
        <f t="shared" si="41"/>
        <v>0</v>
      </c>
      <c r="I85" s="63">
        <f t="shared" si="44"/>
        <v>0</v>
      </c>
      <c r="J85" s="155"/>
      <c r="K85" s="156"/>
      <c r="L85" s="154">
        <v>69</v>
      </c>
      <c r="M85" s="63">
        <f>'Default parameters'!D83</f>
        <v>7.1899999999999999E-5</v>
      </c>
      <c r="N85" s="59">
        <f t="shared" si="45"/>
        <v>0</v>
      </c>
      <c r="O85" s="63">
        <f t="shared" si="46"/>
        <v>0</v>
      </c>
      <c r="P85" s="59">
        <f t="shared" si="47"/>
        <v>0</v>
      </c>
      <c r="Q85" s="63">
        <f t="shared" si="48"/>
        <v>0</v>
      </c>
      <c r="R85" s="59">
        <f t="shared" si="49"/>
        <v>0</v>
      </c>
      <c r="S85" s="63">
        <f t="shared" si="50"/>
        <v>0</v>
      </c>
      <c r="T85" s="155"/>
      <c r="U85" s="156"/>
      <c r="V85" s="154">
        <v>69</v>
      </c>
      <c r="W85" s="63">
        <f>'Default parameters'!E83</f>
        <v>1.156399E-3</v>
      </c>
      <c r="X85" s="59">
        <f t="shared" si="51"/>
        <v>0</v>
      </c>
      <c r="Y85" s="63">
        <f t="shared" si="52"/>
        <v>0</v>
      </c>
      <c r="Z85" s="59">
        <f t="shared" si="53"/>
        <v>0</v>
      </c>
      <c r="AA85" s="63">
        <f t="shared" si="54"/>
        <v>0</v>
      </c>
      <c r="AB85" s="59">
        <f t="shared" si="55"/>
        <v>0</v>
      </c>
      <c r="AC85" s="63">
        <f t="shared" si="56"/>
        <v>0</v>
      </c>
      <c r="AD85" s="155"/>
      <c r="AE85" s="156"/>
      <c r="AF85" s="154">
        <v>69</v>
      </c>
      <c r="AG85" s="63">
        <f>'Default parameters'!F83</f>
        <v>7.6085200000000001E-4</v>
      </c>
      <c r="AH85" s="59">
        <f t="shared" si="57"/>
        <v>0</v>
      </c>
      <c r="AI85" s="63">
        <f t="shared" si="58"/>
        <v>0</v>
      </c>
      <c r="AJ85" s="59">
        <f t="shared" si="59"/>
        <v>0</v>
      </c>
      <c r="AK85" s="63">
        <f t="shared" si="60"/>
        <v>0</v>
      </c>
      <c r="AL85" s="59">
        <f t="shared" si="61"/>
        <v>0</v>
      </c>
      <c r="AM85" s="63">
        <f t="shared" si="62"/>
        <v>0</v>
      </c>
      <c r="AN85" s="155"/>
      <c r="AO85" s="156"/>
      <c r="AP85" s="154">
        <v>69</v>
      </c>
      <c r="AQ85" s="63">
        <f>'Default parameters'!G83</f>
        <v>1.0645710000000001E-3</v>
      </c>
      <c r="AR85" s="59">
        <f t="shared" si="63"/>
        <v>0</v>
      </c>
      <c r="AS85" s="63">
        <f t="shared" si="64"/>
        <v>0</v>
      </c>
      <c r="AT85" s="59">
        <f t="shared" si="65"/>
        <v>0</v>
      </c>
      <c r="AU85" s="63">
        <f t="shared" si="66"/>
        <v>0</v>
      </c>
      <c r="AV85" s="59">
        <f t="shared" si="67"/>
        <v>0</v>
      </c>
      <c r="AW85" s="63">
        <f t="shared" si="68"/>
        <v>0</v>
      </c>
      <c r="AX85" s="155"/>
      <c r="AY85" s="156"/>
      <c r="AZ85" s="154">
        <v>69</v>
      </c>
      <c r="BA85" s="63">
        <v>1.0645710000000001E-3</v>
      </c>
      <c r="BB85" s="59">
        <f t="shared" si="69"/>
        <v>0</v>
      </c>
      <c r="BC85" s="63">
        <f t="shared" si="70"/>
        <v>0</v>
      </c>
      <c r="BD85" s="59">
        <f t="shared" si="71"/>
        <v>0</v>
      </c>
      <c r="BE85" s="63">
        <f t="shared" si="72"/>
        <v>0</v>
      </c>
      <c r="BF85" s="59">
        <f t="shared" si="73"/>
        <v>0</v>
      </c>
      <c r="BG85" s="63">
        <f t="shared" si="74"/>
        <v>0</v>
      </c>
    </row>
    <row r="86" spans="2:59" x14ac:dyDescent="0.25">
      <c r="B86" s="154">
        <v>70</v>
      </c>
      <c r="C86" s="63">
        <f>'Default parameters'!C84</f>
        <v>1.1E-4</v>
      </c>
      <c r="D86" s="59">
        <f t="shared" si="39"/>
        <v>0</v>
      </c>
      <c r="E86" s="63">
        <f t="shared" si="42"/>
        <v>0</v>
      </c>
      <c r="F86" s="59">
        <f t="shared" si="40"/>
        <v>0</v>
      </c>
      <c r="G86" s="63">
        <f t="shared" si="43"/>
        <v>0</v>
      </c>
      <c r="H86" s="59">
        <f t="shared" si="41"/>
        <v>0</v>
      </c>
      <c r="I86" s="63">
        <f t="shared" si="44"/>
        <v>0</v>
      </c>
      <c r="J86" s="155"/>
      <c r="K86" s="156"/>
      <c r="L86" s="154">
        <v>70</v>
      </c>
      <c r="M86" s="63">
        <f>'Default parameters'!D84</f>
        <v>6.4499999999999996E-5</v>
      </c>
      <c r="N86" s="59">
        <f t="shared" si="45"/>
        <v>0</v>
      </c>
      <c r="O86" s="63">
        <f t="shared" si="46"/>
        <v>0</v>
      </c>
      <c r="P86" s="59">
        <f t="shared" si="47"/>
        <v>0</v>
      </c>
      <c r="Q86" s="63">
        <f t="shared" si="48"/>
        <v>0</v>
      </c>
      <c r="R86" s="59">
        <f t="shared" si="49"/>
        <v>0</v>
      </c>
      <c r="S86" s="63">
        <f t="shared" si="50"/>
        <v>0</v>
      </c>
      <c r="T86" s="155"/>
      <c r="U86" s="156"/>
      <c r="V86" s="154">
        <v>70</v>
      </c>
      <c r="W86" s="63">
        <f>'Default parameters'!E84</f>
        <v>1.0938639999999999E-3</v>
      </c>
      <c r="X86" s="59">
        <f t="shared" si="51"/>
        <v>0</v>
      </c>
      <c r="Y86" s="63">
        <f t="shared" si="52"/>
        <v>0</v>
      </c>
      <c r="Z86" s="59">
        <f t="shared" si="53"/>
        <v>0</v>
      </c>
      <c r="AA86" s="63">
        <f t="shared" si="54"/>
        <v>0</v>
      </c>
      <c r="AB86" s="59">
        <f t="shared" si="55"/>
        <v>0</v>
      </c>
      <c r="AC86" s="63">
        <f t="shared" si="56"/>
        <v>0</v>
      </c>
      <c r="AD86" s="155"/>
      <c r="AE86" s="156"/>
      <c r="AF86" s="154">
        <v>70</v>
      </c>
      <c r="AG86" s="63">
        <f>'Default parameters'!F84</f>
        <v>7.1252299999999995E-4</v>
      </c>
      <c r="AH86" s="59">
        <f t="shared" si="57"/>
        <v>0</v>
      </c>
      <c r="AI86" s="63">
        <f t="shared" si="58"/>
        <v>0</v>
      </c>
      <c r="AJ86" s="59">
        <f t="shared" si="59"/>
        <v>0</v>
      </c>
      <c r="AK86" s="63">
        <f t="shared" si="60"/>
        <v>0</v>
      </c>
      <c r="AL86" s="59">
        <f t="shared" si="61"/>
        <v>0</v>
      </c>
      <c r="AM86" s="63">
        <f t="shared" si="62"/>
        <v>0</v>
      </c>
      <c r="AN86" s="155"/>
      <c r="AO86" s="156"/>
      <c r="AP86" s="154">
        <v>70</v>
      </c>
      <c r="AQ86" s="63">
        <f>'Default parameters'!G84</f>
        <v>1.003332E-3</v>
      </c>
      <c r="AR86" s="59">
        <f t="shared" si="63"/>
        <v>0</v>
      </c>
      <c r="AS86" s="63">
        <f t="shared" si="64"/>
        <v>0</v>
      </c>
      <c r="AT86" s="59">
        <f t="shared" si="65"/>
        <v>0</v>
      </c>
      <c r="AU86" s="63">
        <f t="shared" si="66"/>
        <v>0</v>
      </c>
      <c r="AV86" s="59">
        <f t="shared" si="67"/>
        <v>0</v>
      </c>
      <c r="AW86" s="63">
        <f t="shared" si="68"/>
        <v>0</v>
      </c>
      <c r="AX86" s="155"/>
      <c r="AY86" s="156"/>
      <c r="AZ86" s="154">
        <v>70</v>
      </c>
      <c r="BA86" s="63">
        <v>1.003332E-3</v>
      </c>
      <c r="BB86" s="59">
        <f t="shared" si="69"/>
        <v>0</v>
      </c>
      <c r="BC86" s="63">
        <f t="shared" si="70"/>
        <v>0</v>
      </c>
      <c r="BD86" s="59">
        <f t="shared" si="71"/>
        <v>0</v>
      </c>
      <c r="BE86" s="63">
        <f t="shared" si="72"/>
        <v>0</v>
      </c>
      <c r="BF86" s="59">
        <f t="shared" si="73"/>
        <v>0</v>
      </c>
      <c r="BG86" s="63">
        <f t="shared" si="74"/>
        <v>0</v>
      </c>
    </row>
    <row r="87" spans="2:59" x14ac:dyDescent="0.25">
      <c r="B87" s="154">
        <v>71</v>
      </c>
      <c r="C87" s="63">
        <f>'Default parameters'!C85</f>
        <v>9.9300000000000001E-5</v>
      </c>
      <c r="D87" s="59">
        <f t="shared" si="39"/>
        <v>0</v>
      </c>
      <c r="E87" s="63">
        <f t="shared" si="42"/>
        <v>0</v>
      </c>
      <c r="F87" s="59">
        <f t="shared" si="40"/>
        <v>0</v>
      </c>
      <c r="G87" s="63">
        <f t="shared" si="43"/>
        <v>0</v>
      </c>
      <c r="H87" s="59">
        <f t="shared" si="41"/>
        <v>0</v>
      </c>
      <c r="I87" s="63">
        <f t="shared" si="44"/>
        <v>0</v>
      </c>
      <c r="J87" s="155"/>
      <c r="K87" s="156"/>
      <c r="L87" s="154">
        <v>71</v>
      </c>
      <c r="M87" s="63">
        <f>'Default parameters'!D85</f>
        <v>5.7899999999999998E-5</v>
      </c>
      <c r="N87" s="59">
        <f t="shared" si="45"/>
        <v>0</v>
      </c>
      <c r="O87" s="63">
        <f t="shared" si="46"/>
        <v>0</v>
      </c>
      <c r="P87" s="59">
        <f t="shared" si="47"/>
        <v>0</v>
      </c>
      <c r="Q87" s="63">
        <f t="shared" si="48"/>
        <v>0</v>
      </c>
      <c r="R87" s="59">
        <f t="shared" si="49"/>
        <v>0</v>
      </c>
      <c r="S87" s="63">
        <f t="shared" si="50"/>
        <v>0</v>
      </c>
      <c r="T87" s="155"/>
      <c r="U87" s="156"/>
      <c r="V87" s="154">
        <v>71</v>
      </c>
      <c r="W87" s="63">
        <f>'Default parameters'!E85</f>
        <v>1.0346839999999999E-3</v>
      </c>
      <c r="X87" s="59">
        <f t="shared" si="51"/>
        <v>0</v>
      </c>
      <c r="Y87" s="63">
        <f t="shared" si="52"/>
        <v>0</v>
      </c>
      <c r="Z87" s="59">
        <f t="shared" si="53"/>
        <v>0</v>
      </c>
      <c r="AA87" s="63">
        <f t="shared" si="54"/>
        <v>0</v>
      </c>
      <c r="AB87" s="59">
        <f t="shared" si="55"/>
        <v>0</v>
      </c>
      <c r="AC87" s="63">
        <f t="shared" si="56"/>
        <v>0</v>
      </c>
      <c r="AD87" s="155"/>
      <c r="AE87" s="156"/>
      <c r="AF87" s="154">
        <v>71</v>
      </c>
      <c r="AG87" s="63">
        <f>'Default parameters'!F85</f>
        <v>6.6718400000000003E-4</v>
      </c>
      <c r="AH87" s="59">
        <f t="shared" si="57"/>
        <v>0</v>
      </c>
      <c r="AI87" s="63">
        <f t="shared" si="58"/>
        <v>0</v>
      </c>
      <c r="AJ87" s="59">
        <f t="shared" si="59"/>
        <v>0</v>
      </c>
      <c r="AK87" s="63">
        <f t="shared" si="60"/>
        <v>0</v>
      </c>
      <c r="AL87" s="59">
        <f t="shared" si="61"/>
        <v>0</v>
      </c>
      <c r="AM87" s="63">
        <f t="shared" si="62"/>
        <v>0</v>
      </c>
      <c r="AN87" s="155"/>
      <c r="AO87" s="156"/>
      <c r="AP87" s="154">
        <v>71</v>
      </c>
      <c r="AQ87" s="63">
        <f>'Default parameters'!G85</f>
        <v>9.4550999999999999E-4</v>
      </c>
      <c r="AR87" s="59">
        <f t="shared" si="63"/>
        <v>0</v>
      </c>
      <c r="AS87" s="63">
        <f t="shared" si="64"/>
        <v>0</v>
      </c>
      <c r="AT87" s="59">
        <f t="shared" si="65"/>
        <v>0</v>
      </c>
      <c r="AU87" s="63">
        <f t="shared" si="66"/>
        <v>0</v>
      </c>
      <c r="AV87" s="59">
        <f t="shared" si="67"/>
        <v>0</v>
      </c>
      <c r="AW87" s="63">
        <f t="shared" si="68"/>
        <v>0</v>
      </c>
      <c r="AX87" s="155"/>
      <c r="AY87" s="156"/>
      <c r="AZ87" s="154">
        <v>71</v>
      </c>
      <c r="BA87" s="63">
        <v>9.4550999999999999E-4</v>
      </c>
      <c r="BB87" s="59">
        <f t="shared" si="69"/>
        <v>0</v>
      </c>
      <c r="BC87" s="63">
        <f t="shared" si="70"/>
        <v>0</v>
      </c>
      <c r="BD87" s="59">
        <f t="shared" si="71"/>
        <v>0</v>
      </c>
      <c r="BE87" s="63">
        <f t="shared" si="72"/>
        <v>0</v>
      </c>
      <c r="BF87" s="59">
        <f t="shared" si="73"/>
        <v>0</v>
      </c>
      <c r="BG87" s="63">
        <f t="shared" si="74"/>
        <v>0</v>
      </c>
    </row>
    <row r="88" spans="2:59" x14ac:dyDescent="0.25">
      <c r="B88" s="154">
        <v>72</v>
      </c>
      <c r="C88" s="63">
        <f>'Default parameters'!C86</f>
        <v>8.9800000000000001E-5</v>
      </c>
      <c r="D88" s="59">
        <f t="shared" si="39"/>
        <v>0</v>
      </c>
      <c r="E88" s="63">
        <f t="shared" si="42"/>
        <v>0</v>
      </c>
      <c r="F88" s="59">
        <f t="shared" si="40"/>
        <v>0</v>
      </c>
      <c r="G88" s="63">
        <f t="shared" si="43"/>
        <v>0</v>
      </c>
      <c r="H88" s="59">
        <f t="shared" si="41"/>
        <v>0</v>
      </c>
      <c r="I88" s="63">
        <f t="shared" si="44"/>
        <v>0</v>
      </c>
      <c r="J88" s="155"/>
      <c r="K88" s="156"/>
      <c r="L88" s="154">
        <v>72</v>
      </c>
      <c r="M88" s="63">
        <f>'Default parameters'!D86</f>
        <v>5.1900000000000001E-5</v>
      </c>
      <c r="N88" s="59">
        <f t="shared" si="45"/>
        <v>0</v>
      </c>
      <c r="O88" s="63">
        <f t="shared" si="46"/>
        <v>0</v>
      </c>
      <c r="P88" s="59">
        <f t="shared" si="47"/>
        <v>0</v>
      </c>
      <c r="Q88" s="63">
        <f t="shared" si="48"/>
        <v>0</v>
      </c>
      <c r="R88" s="59">
        <f t="shared" si="49"/>
        <v>0</v>
      </c>
      <c r="S88" s="63">
        <f t="shared" si="50"/>
        <v>0</v>
      </c>
      <c r="T88" s="155"/>
      <c r="U88" s="156"/>
      <c r="V88" s="154">
        <v>72</v>
      </c>
      <c r="W88" s="63">
        <f>'Default parameters'!E86</f>
        <v>9.7867599999999994E-4</v>
      </c>
      <c r="X88" s="59">
        <f t="shared" si="51"/>
        <v>0</v>
      </c>
      <c r="Y88" s="63">
        <f t="shared" si="52"/>
        <v>0</v>
      </c>
      <c r="Z88" s="59">
        <f t="shared" si="53"/>
        <v>0</v>
      </c>
      <c r="AA88" s="63">
        <f t="shared" si="54"/>
        <v>0</v>
      </c>
      <c r="AB88" s="59">
        <f t="shared" si="55"/>
        <v>0</v>
      </c>
      <c r="AC88" s="63">
        <f t="shared" si="56"/>
        <v>0</v>
      </c>
      <c r="AD88" s="155"/>
      <c r="AE88" s="156"/>
      <c r="AF88" s="154">
        <v>72</v>
      </c>
      <c r="AG88" s="63">
        <f>'Default parameters'!F86</f>
        <v>6.2465299999999997E-4</v>
      </c>
      <c r="AH88" s="59">
        <f t="shared" si="57"/>
        <v>0</v>
      </c>
      <c r="AI88" s="63">
        <f t="shared" si="58"/>
        <v>0</v>
      </c>
      <c r="AJ88" s="59">
        <f t="shared" si="59"/>
        <v>0</v>
      </c>
      <c r="AK88" s="63">
        <f t="shared" si="60"/>
        <v>0</v>
      </c>
      <c r="AL88" s="59">
        <f t="shared" si="61"/>
        <v>0</v>
      </c>
      <c r="AM88" s="63">
        <f t="shared" si="62"/>
        <v>0</v>
      </c>
      <c r="AN88" s="155"/>
      <c r="AO88" s="156"/>
      <c r="AP88" s="154">
        <v>72</v>
      </c>
      <c r="AQ88" s="63">
        <f>'Default parameters'!G86</f>
        <v>8.9091599999999995E-4</v>
      </c>
      <c r="AR88" s="59">
        <f t="shared" si="63"/>
        <v>0</v>
      </c>
      <c r="AS88" s="63">
        <f t="shared" si="64"/>
        <v>0</v>
      </c>
      <c r="AT88" s="59">
        <f t="shared" si="65"/>
        <v>0</v>
      </c>
      <c r="AU88" s="63">
        <f t="shared" si="66"/>
        <v>0</v>
      </c>
      <c r="AV88" s="59">
        <f t="shared" si="67"/>
        <v>0</v>
      </c>
      <c r="AW88" s="63">
        <f t="shared" si="68"/>
        <v>0</v>
      </c>
      <c r="AX88" s="155"/>
      <c r="AY88" s="156"/>
      <c r="AZ88" s="154">
        <v>72</v>
      </c>
      <c r="BA88" s="63">
        <v>8.9091599999999995E-4</v>
      </c>
      <c r="BB88" s="59">
        <f t="shared" si="69"/>
        <v>0</v>
      </c>
      <c r="BC88" s="63">
        <f t="shared" si="70"/>
        <v>0</v>
      </c>
      <c r="BD88" s="59">
        <f t="shared" si="71"/>
        <v>0</v>
      </c>
      <c r="BE88" s="63">
        <f t="shared" si="72"/>
        <v>0</v>
      </c>
      <c r="BF88" s="59">
        <f t="shared" si="73"/>
        <v>0</v>
      </c>
      <c r="BG88" s="63">
        <f t="shared" si="74"/>
        <v>0</v>
      </c>
    </row>
    <row r="89" spans="2:59" x14ac:dyDescent="0.25">
      <c r="B89" s="154">
        <v>73</v>
      </c>
      <c r="C89" s="63">
        <f>'Default parameters'!C87</f>
        <v>8.1299999999999997E-5</v>
      </c>
      <c r="D89" s="59">
        <f t="shared" si="39"/>
        <v>0</v>
      </c>
      <c r="E89" s="63">
        <f t="shared" si="42"/>
        <v>0</v>
      </c>
      <c r="F89" s="59">
        <f t="shared" si="40"/>
        <v>0</v>
      </c>
      <c r="G89" s="63">
        <f t="shared" si="43"/>
        <v>0</v>
      </c>
      <c r="H89" s="59">
        <f t="shared" si="41"/>
        <v>0</v>
      </c>
      <c r="I89" s="63">
        <f t="shared" si="44"/>
        <v>0</v>
      </c>
      <c r="J89" s="155"/>
      <c r="K89" s="156"/>
      <c r="L89" s="154">
        <v>73</v>
      </c>
      <c r="M89" s="63">
        <f>'Default parameters'!D87</f>
        <v>4.6600000000000001E-5</v>
      </c>
      <c r="N89" s="59">
        <f t="shared" si="45"/>
        <v>0</v>
      </c>
      <c r="O89" s="63">
        <f t="shared" si="46"/>
        <v>0</v>
      </c>
      <c r="P89" s="59">
        <f t="shared" si="47"/>
        <v>0</v>
      </c>
      <c r="Q89" s="63">
        <f t="shared" si="48"/>
        <v>0</v>
      </c>
      <c r="R89" s="59">
        <f t="shared" si="49"/>
        <v>0</v>
      </c>
      <c r="S89" s="63">
        <f t="shared" si="50"/>
        <v>0</v>
      </c>
      <c r="T89" s="155"/>
      <c r="U89" s="156"/>
      <c r="V89" s="154">
        <v>73</v>
      </c>
      <c r="W89" s="63">
        <f>'Default parameters'!E87</f>
        <v>9.2567099999999998E-4</v>
      </c>
      <c r="X89" s="59">
        <f t="shared" si="51"/>
        <v>0</v>
      </c>
      <c r="Y89" s="63">
        <f t="shared" si="52"/>
        <v>0</v>
      </c>
      <c r="Z89" s="59">
        <f t="shared" si="53"/>
        <v>0</v>
      </c>
      <c r="AA89" s="63">
        <f t="shared" si="54"/>
        <v>0</v>
      </c>
      <c r="AB89" s="59">
        <f t="shared" si="55"/>
        <v>0</v>
      </c>
      <c r="AC89" s="63">
        <f t="shared" si="56"/>
        <v>0</v>
      </c>
      <c r="AD89" s="155"/>
      <c r="AE89" s="156"/>
      <c r="AF89" s="154">
        <v>73</v>
      </c>
      <c r="AG89" s="63">
        <f>'Default parameters'!F87</f>
        <v>5.8476000000000003E-4</v>
      </c>
      <c r="AH89" s="59">
        <f t="shared" si="57"/>
        <v>0</v>
      </c>
      <c r="AI89" s="63">
        <f t="shared" si="58"/>
        <v>0</v>
      </c>
      <c r="AJ89" s="59">
        <f t="shared" si="59"/>
        <v>0</v>
      </c>
      <c r="AK89" s="63">
        <f t="shared" si="60"/>
        <v>0</v>
      </c>
      <c r="AL89" s="59">
        <f t="shared" si="61"/>
        <v>0</v>
      </c>
      <c r="AM89" s="63">
        <f t="shared" si="62"/>
        <v>0</v>
      </c>
      <c r="AN89" s="155"/>
      <c r="AO89" s="156"/>
      <c r="AP89" s="154">
        <v>73</v>
      </c>
      <c r="AQ89" s="63">
        <f>'Default parameters'!G87</f>
        <v>8.3937400000000004E-4</v>
      </c>
      <c r="AR89" s="59">
        <f t="shared" si="63"/>
        <v>0</v>
      </c>
      <c r="AS89" s="63">
        <f t="shared" si="64"/>
        <v>0</v>
      </c>
      <c r="AT89" s="59">
        <f t="shared" si="65"/>
        <v>0</v>
      </c>
      <c r="AU89" s="63">
        <f t="shared" si="66"/>
        <v>0</v>
      </c>
      <c r="AV89" s="59">
        <f t="shared" si="67"/>
        <v>0</v>
      </c>
      <c r="AW89" s="63">
        <f t="shared" si="68"/>
        <v>0</v>
      </c>
      <c r="AX89" s="155"/>
      <c r="AY89" s="156"/>
      <c r="AZ89" s="154">
        <v>73</v>
      </c>
      <c r="BA89" s="63">
        <v>8.3937400000000004E-4</v>
      </c>
      <c r="BB89" s="59">
        <f t="shared" si="69"/>
        <v>0</v>
      </c>
      <c r="BC89" s="63">
        <f t="shared" si="70"/>
        <v>0</v>
      </c>
      <c r="BD89" s="59">
        <f t="shared" si="71"/>
        <v>0</v>
      </c>
      <c r="BE89" s="63">
        <f t="shared" si="72"/>
        <v>0</v>
      </c>
      <c r="BF89" s="59">
        <f t="shared" si="73"/>
        <v>0</v>
      </c>
      <c r="BG89" s="63">
        <f t="shared" si="74"/>
        <v>0</v>
      </c>
    </row>
    <row r="90" spans="2:59" x14ac:dyDescent="0.25">
      <c r="B90" s="154">
        <v>74</v>
      </c>
      <c r="C90" s="63">
        <f>'Default parameters'!C88</f>
        <v>7.36E-5</v>
      </c>
      <c r="D90" s="59">
        <f t="shared" si="39"/>
        <v>0</v>
      </c>
      <c r="E90" s="63">
        <f t="shared" si="42"/>
        <v>0</v>
      </c>
      <c r="F90" s="59">
        <f t="shared" si="40"/>
        <v>0</v>
      </c>
      <c r="G90" s="63">
        <f t="shared" si="43"/>
        <v>0</v>
      </c>
      <c r="H90" s="59">
        <f t="shared" si="41"/>
        <v>0</v>
      </c>
      <c r="I90" s="63">
        <f t="shared" si="44"/>
        <v>0</v>
      </c>
      <c r="J90" s="155"/>
      <c r="K90" s="156"/>
      <c r="L90" s="154">
        <v>74</v>
      </c>
      <c r="M90" s="63">
        <f>'Default parameters'!D88</f>
        <v>4.1699999999999997E-5</v>
      </c>
      <c r="N90" s="59">
        <f t="shared" si="45"/>
        <v>0</v>
      </c>
      <c r="O90" s="63">
        <f t="shared" si="46"/>
        <v>0</v>
      </c>
      <c r="P90" s="59">
        <f t="shared" si="47"/>
        <v>0</v>
      </c>
      <c r="Q90" s="63">
        <f t="shared" si="48"/>
        <v>0</v>
      </c>
      <c r="R90" s="59">
        <f t="shared" si="49"/>
        <v>0</v>
      </c>
      <c r="S90" s="63">
        <f t="shared" si="50"/>
        <v>0</v>
      </c>
      <c r="T90" s="155"/>
      <c r="U90" s="156"/>
      <c r="V90" s="154">
        <v>74</v>
      </c>
      <c r="W90" s="63">
        <f>'Default parameters'!E88</f>
        <v>8.7550599999999996E-4</v>
      </c>
      <c r="X90" s="59">
        <f t="shared" si="51"/>
        <v>0</v>
      </c>
      <c r="Y90" s="63">
        <f t="shared" si="52"/>
        <v>0</v>
      </c>
      <c r="Z90" s="59">
        <f t="shared" si="53"/>
        <v>0</v>
      </c>
      <c r="AA90" s="63">
        <f t="shared" si="54"/>
        <v>0</v>
      </c>
      <c r="AB90" s="59">
        <f t="shared" si="55"/>
        <v>0</v>
      </c>
      <c r="AC90" s="63">
        <f t="shared" si="56"/>
        <v>0</v>
      </c>
      <c r="AD90" s="155"/>
      <c r="AE90" s="156"/>
      <c r="AF90" s="154">
        <v>74</v>
      </c>
      <c r="AG90" s="63">
        <f>'Default parameters'!F88</f>
        <v>5.4734300000000005E-4</v>
      </c>
      <c r="AH90" s="59">
        <f t="shared" si="57"/>
        <v>0</v>
      </c>
      <c r="AI90" s="63">
        <f t="shared" si="58"/>
        <v>0</v>
      </c>
      <c r="AJ90" s="59">
        <f t="shared" si="59"/>
        <v>0</v>
      </c>
      <c r="AK90" s="63">
        <f t="shared" si="60"/>
        <v>0</v>
      </c>
      <c r="AL90" s="59">
        <f t="shared" si="61"/>
        <v>0</v>
      </c>
      <c r="AM90" s="63">
        <f t="shared" si="62"/>
        <v>0</v>
      </c>
      <c r="AN90" s="155"/>
      <c r="AO90" s="156"/>
      <c r="AP90" s="154">
        <v>74</v>
      </c>
      <c r="AQ90" s="63">
        <f>'Default parameters'!G88</f>
        <v>7.9071600000000001E-4</v>
      </c>
      <c r="AR90" s="59">
        <f t="shared" si="63"/>
        <v>0</v>
      </c>
      <c r="AS90" s="63">
        <f t="shared" si="64"/>
        <v>0</v>
      </c>
      <c r="AT90" s="59">
        <f t="shared" si="65"/>
        <v>0</v>
      </c>
      <c r="AU90" s="63">
        <f t="shared" si="66"/>
        <v>0</v>
      </c>
      <c r="AV90" s="59">
        <f t="shared" si="67"/>
        <v>0</v>
      </c>
      <c r="AW90" s="63">
        <f t="shared" si="68"/>
        <v>0</v>
      </c>
      <c r="AX90" s="155"/>
      <c r="AY90" s="156"/>
      <c r="AZ90" s="154">
        <v>74</v>
      </c>
      <c r="BA90" s="63">
        <v>7.9071600000000001E-4</v>
      </c>
      <c r="BB90" s="59">
        <f t="shared" si="69"/>
        <v>0</v>
      </c>
      <c r="BC90" s="63">
        <f t="shared" si="70"/>
        <v>0</v>
      </c>
      <c r="BD90" s="59">
        <f t="shared" si="71"/>
        <v>0</v>
      </c>
      <c r="BE90" s="63">
        <f t="shared" si="72"/>
        <v>0</v>
      </c>
      <c r="BF90" s="59">
        <f t="shared" si="73"/>
        <v>0</v>
      </c>
      <c r="BG90" s="63">
        <f t="shared" si="74"/>
        <v>0</v>
      </c>
    </row>
    <row r="91" spans="2:59" x14ac:dyDescent="0.25">
      <c r="B91" s="154">
        <v>75</v>
      </c>
      <c r="C91" s="63">
        <f>'Default parameters'!C89</f>
        <v>6.6500000000000004E-5</v>
      </c>
      <c r="D91" s="59">
        <f t="shared" si="39"/>
        <v>0</v>
      </c>
      <c r="E91" s="63">
        <f t="shared" si="42"/>
        <v>0</v>
      </c>
      <c r="F91" s="59">
        <f t="shared" si="40"/>
        <v>0</v>
      </c>
      <c r="G91" s="63">
        <f t="shared" si="43"/>
        <v>0</v>
      </c>
      <c r="H91" s="59">
        <f t="shared" si="41"/>
        <v>0</v>
      </c>
      <c r="I91" s="63">
        <f t="shared" si="44"/>
        <v>0</v>
      </c>
      <c r="J91" s="155"/>
      <c r="K91" s="156"/>
      <c r="L91" s="154">
        <v>75</v>
      </c>
      <c r="M91" s="63">
        <f>'Default parameters'!D89</f>
        <v>3.7400000000000001E-5</v>
      </c>
      <c r="N91" s="59">
        <f t="shared" si="45"/>
        <v>0</v>
      </c>
      <c r="O91" s="63">
        <f t="shared" si="46"/>
        <v>0</v>
      </c>
      <c r="P91" s="59">
        <f t="shared" si="47"/>
        <v>0</v>
      </c>
      <c r="Q91" s="63">
        <f t="shared" si="48"/>
        <v>0</v>
      </c>
      <c r="R91" s="59">
        <f t="shared" si="49"/>
        <v>0</v>
      </c>
      <c r="S91" s="63">
        <f t="shared" si="50"/>
        <v>0</v>
      </c>
      <c r="T91" s="155"/>
      <c r="U91" s="156"/>
      <c r="V91" s="154">
        <v>75</v>
      </c>
      <c r="W91" s="63">
        <f>'Default parameters'!E89</f>
        <v>8.2802799999999997E-4</v>
      </c>
      <c r="X91" s="59">
        <f t="shared" si="51"/>
        <v>0</v>
      </c>
      <c r="Y91" s="63">
        <f t="shared" si="52"/>
        <v>0</v>
      </c>
      <c r="Z91" s="59">
        <f t="shared" si="53"/>
        <v>0</v>
      </c>
      <c r="AA91" s="63">
        <f t="shared" si="54"/>
        <v>0</v>
      </c>
      <c r="AB91" s="59">
        <f t="shared" si="55"/>
        <v>0</v>
      </c>
      <c r="AC91" s="63">
        <f t="shared" si="56"/>
        <v>0</v>
      </c>
      <c r="AD91" s="155"/>
      <c r="AE91" s="156"/>
      <c r="AF91" s="154">
        <v>75</v>
      </c>
      <c r="AG91" s="63">
        <f>'Default parameters'!F89</f>
        <v>5.1225200000000004E-4</v>
      </c>
      <c r="AH91" s="59">
        <f t="shared" si="57"/>
        <v>0</v>
      </c>
      <c r="AI91" s="63">
        <f t="shared" si="58"/>
        <v>0</v>
      </c>
      <c r="AJ91" s="59">
        <f t="shared" si="59"/>
        <v>0</v>
      </c>
      <c r="AK91" s="63">
        <f t="shared" si="60"/>
        <v>0</v>
      </c>
      <c r="AL91" s="59">
        <f t="shared" si="61"/>
        <v>0</v>
      </c>
      <c r="AM91" s="63">
        <f t="shared" si="62"/>
        <v>0</v>
      </c>
      <c r="AN91" s="155"/>
      <c r="AO91" s="156"/>
      <c r="AP91" s="154">
        <v>75</v>
      </c>
      <c r="AQ91" s="63">
        <f>'Default parameters'!G89</f>
        <v>7.4478599999999999E-4</v>
      </c>
      <c r="AR91" s="59">
        <f t="shared" si="63"/>
        <v>0</v>
      </c>
      <c r="AS91" s="63">
        <f t="shared" si="64"/>
        <v>0</v>
      </c>
      <c r="AT91" s="59">
        <f t="shared" si="65"/>
        <v>0</v>
      </c>
      <c r="AU91" s="63">
        <f t="shared" si="66"/>
        <v>0</v>
      </c>
      <c r="AV91" s="59">
        <f t="shared" si="67"/>
        <v>0</v>
      </c>
      <c r="AW91" s="63">
        <f t="shared" si="68"/>
        <v>0</v>
      </c>
      <c r="AX91" s="155"/>
      <c r="AY91" s="156"/>
      <c r="AZ91" s="154">
        <v>75</v>
      </c>
      <c r="BA91" s="63">
        <v>7.4478599999999999E-4</v>
      </c>
      <c r="BB91" s="59">
        <f t="shared" si="69"/>
        <v>0</v>
      </c>
      <c r="BC91" s="63">
        <f t="shared" si="70"/>
        <v>0</v>
      </c>
      <c r="BD91" s="59">
        <f t="shared" si="71"/>
        <v>0</v>
      </c>
      <c r="BE91" s="63">
        <f t="shared" si="72"/>
        <v>0</v>
      </c>
      <c r="BF91" s="59">
        <f t="shared" si="73"/>
        <v>0</v>
      </c>
      <c r="BG91" s="63">
        <f t="shared" si="74"/>
        <v>0</v>
      </c>
    </row>
    <row r="92" spans="2:59" x14ac:dyDescent="0.25">
      <c r="B92" s="154">
        <v>76</v>
      </c>
      <c r="C92" s="63">
        <f>'Default parameters'!C90</f>
        <v>6.02E-5</v>
      </c>
      <c r="D92" s="59">
        <f t="shared" si="39"/>
        <v>0</v>
      </c>
      <c r="E92" s="63">
        <f t="shared" si="42"/>
        <v>0</v>
      </c>
      <c r="F92" s="59">
        <f t="shared" si="40"/>
        <v>0</v>
      </c>
      <c r="G92" s="63">
        <f t="shared" si="43"/>
        <v>0</v>
      </c>
      <c r="H92" s="59">
        <f t="shared" si="41"/>
        <v>0</v>
      </c>
      <c r="I92" s="63">
        <f t="shared" si="44"/>
        <v>0</v>
      </c>
      <c r="J92" s="155"/>
      <c r="K92" s="156"/>
      <c r="L92" s="154">
        <v>76</v>
      </c>
      <c r="M92" s="63">
        <f>'Default parameters'!D90</f>
        <v>3.3500000000000001E-5</v>
      </c>
      <c r="N92" s="59">
        <f t="shared" si="45"/>
        <v>0</v>
      </c>
      <c r="O92" s="63">
        <f t="shared" si="46"/>
        <v>0</v>
      </c>
      <c r="P92" s="59">
        <f t="shared" si="47"/>
        <v>0</v>
      </c>
      <c r="Q92" s="63">
        <f t="shared" si="48"/>
        <v>0</v>
      </c>
      <c r="R92" s="59">
        <f t="shared" si="49"/>
        <v>0</v>
      </c>
      <c r="S92" s="63">
        <f t="shared" si="50"/>
        <v>0</v>
      </c>
      <c r="T92" s="155"/>
      <c r="U92" s="156"/>
      <c r="V92" s="154">
        <v>76</v>
      </c>
      <c r="W92" s="63">
        <f>'Default parameters'!E90</f>
        <v>7.8309400000000002E-4</v>
      </c>
      <c r="X92" s="59">
        <f t="shared" si="51"/>
        <v>0</v>
      </c>
      <c r="Y92" s="63">
        <f t="shared" si="52"/>
        <v>0</v>
      </c>
      <c r="Z92" s="59">
        <f t="shared" si="53"/>
        <v>0</v>
      </c>
      <c r="AA92" s="63">
        <f t="shared" si="54"/>
        <v>0</v>
      </c>
      <c r="AB92" s="59">
        <f t="shared" si="55"/>
        <v>0</v>
      </c>
      <c r="AC92" s="63">
        <f t="shared" si="56"/>
        <v>0</v>
      </c>
      <c r="AD92" s="155"/>
      <c r="AE92" s="156"/>
      <c r="AF92" s="154">
        <v>76</v>
      </c>
      <c r="AG92" s="63">
        <f>'Default parameters'!F90</f>
        <v>4.79345E-4</v>
      </c>
      <c r="AH92" s="59">
        <f t="shared" si="57"/>
        <v>0</v>
      </c>
      <c r="AI92" s="63">
        <f t="shared" si="58"/>
        <v>0</v>
      </c>
      <c r="AJ92" s="59">
        <f t="shared" si="59"/>
        <v>0</v>
      </c>
      <c r="AK92" s="63">
        <f t="shared" si="60"/>
        <v>0</v>
      </c>
      <c r="AL92" s="59">
        <f t="shared" si="61"/>
        <v>0</v>
      </c>
      <c r="AM92" s="63">
        <f t="shared" si="62"/>
        <v>0</v>
      </c>
      <c r="AN92" s="155"/>
      <c r="AO92" s="156"/>
      <c r="AP92" s="154">
        <v>76</v>
      </c>
      <c r="AQ92" s="63">
        <f>'Default parameters'!G90</f>
        <v>7.01433E-4</v>
      </c>
      <c r="AR92" s="59">
        <f t="shared" si="63"/>
        <v>0</v>
      </c>
      <c r="AS92" s="63">
        <f t="shared" si="64"/>
        <v>0</v>
      </c>
      <c r="AT92" s="59">
        <f t="shared" si="65"/>
        <v>0</v>
      </c>
      <c r="AU92" s="63">
        <f t="shared" si="66"/>
        <v>0</v>
      </c>
      <c r="AV92" s="59">
        <f t="shared" si="67"/>
        <v>0</v>
      </c>
      <c r="AW92" s="63">
        <f t="shared" si="68"/>
        <v>0</v>
      </c>
      <c r="AX92" s="155"/>
      <c r="AY92" s="156"/>
      <c r="AZ92" s="154">
        <v>76</v>
      </c>
      <c r="BA92" s="63">
        <v>7.01433E-4</v>
      </c>
      <c r="BB92" s="59">
        <f t="shared" si="69"/>
        <v>0</v>
      </c>
      <c r="BC92" s="63">
        <f t="shared" si="70"/>
        <v>0</v>
      </c>
      <c r="BD92" s="59">
        <f t="shared" si="71"/>
        <v>0</v>
      </c>
      <c r="BE92" s="63">
        <f t="shared" si="72"/>
        <v>0</v>
      </c>
      <c r="BF92" s="59">
        <f t="shared" si="73"/>
        <v>0</v>
      </c>
      <c r="BG92" s="63">
        <f t="shared" si="74"/>
        <v>0</v>
      </c>
    </row>
    <row r="93" spans="2:59" x14ac:dyDescent="0.25">
      <c r="B93" s="154">
        <v>77</v>
      </c>
      <c r="C93" s="63">
        <f>'Default parameters'!C91</f>
        <v>5.4400000000000001E-5</v>
      </c>
      <c r="D93" s="59">
        <f t="shared" si="39"/>
        <v>0</v>
      </c>
      <c r="E93" s="63">
        <f t="shared" si="42"/>
        <v>0</v>
      </c>
      <c r="F93" s="59">
        <f t="shared" si="40"/>
        <v>0</v>
      </c>
      <c r="G93" s="63">
        <f t="shared" si="43"/>
        <v>0</v>
      </c>
      <c r="H93" s="59">
        <f t="shared" si="41"/>
        <v>0</v>
      </c>
      <c r="I93" s="63">
        <f t="shared" si="44"/>
        <v>0</v>
      </c>
      <c r="J93" s="155"/>
      <c r="K93" s="156"/>
      <c r="L93" s="154">
        <v>77</v>
      </c>
      <c r="M93" s="63">
        <f>'Default parameters'!D91</f>
        <v>3.0000000000000001E-5</v>
      </c>
      <c r="N93" s="59">
        <f t="shared" si="45"/>
        <v>0</v>
      </c>
      <c r="O93" s="63">
        <f t="shared" si="46"/>
        <v>0</v>
      </c>
      <c r="P93" s="59">
        <f t="shared" si="47"/>
        <v>0</v>
      </c>
      <c r="Q93" s="63">
        <f t="shared" si="48"/>
        <v>0</v>
      </c>
      <c r="R93" s="59">
        <f t="shared" si="49"/>
        <v>0</v>
      </c>
      <c r="S93" s="63">
        <f t="shared" si="50"/>
        <v>0</v>
      </c>
      <c r="T93" s="155"/>
      <c r="U93" s="156"/>
      <c r="V93" s="154">
        <v>77</v>
      </c>
      <c r="W93" s="63">
        <f>'Default parameters'!E91</f>
        <v>7.4056600000000001E-4</v>
      </c>
      <c r="X93" s="59">
        <f t="shared" si="51"/>
        <v>0</v>
      </c>
      <c r="Y93" s="63">
        <f t="shared" si="52"/>
        <v>0</v>
      </c>
      <c r="Z93" s="59">
        <f t="shared" si="53"/>
        <v>0</v>
      </c>
      <c r="AA93" s="63">
        <f t="shared" si="54"/>
        <v>0</v>
      </c>
      <c r="AB93" s="59">
        <f t="shared" si="55"/>
        <v>0</v>
      </c>
      <c r="AC93" s="63">
        <f t="shared" si="56"/>
        <v>0</v>
      </c>
      <c r="AD93" s="155"/>
      <c r="AE93" s="156"/>
      <c r="AF93" s="154">
        <v>77</v>
      </c>
      <c r="AG93" s="63">
        <f>'Default parameters'!F91</f>
        <v>4.4848899999999999E-4</v>
      </c>
      <c r="AH93" s="59">
        <f t="shared" si="57"/>
        <v>0</v>
      </c>
      <c r="AI93" s="63">
        <f t="shared" si="58"/>
        <v>0</v>
      </c>
      <c r="AJ93" s="59">
        <f t="shared" si="59"/>
        <v>0</v>
      </c>
      <c r="AK93" s="63">
        <f t="shared" si="60"/>
        <v>0</v>
      </c>
      <c r="AL93" s="59">
        <f t="shared" si="61"/>
        <v>0</v>
      </c>
      <c r="AM93" s="63">
        <f t="shared" si="62"/>
        <v>0</v>
      </c>
      <c r="AN93" s="155"/>
      <c r="AO93" s="156"/>
      <c r="AP93" s="154">
        <v>77</v>
      </c>
      <c r="AQ93" s="63">
        <f>'Default parameters'!G91</f>
        <v>6.6051599999999999E-4</v>
      </c>
      <c r="AR93" s="59">
        <f t="shared" si="63"/>
        <v>0</v>
      </c>
      <c r="AS93" s="63">
        <f t="shared" si="64"/>
        <v>0</v>
      </c>
      <c r="AT93" s="59">
        <f t="shared" si="65"/>
        <v>0</v>
      </c>
      <c r="AU93" s="63">
        <f t="shared" si="66"/>
        <v>0</v>
      </c>
      <c r="AV93" s="59">
        <f t="shared" si="67"/>
        <v>0</v>
      </c>
      <c r="AW93" s="63">
        <f t="shared" si="68"/>
        <v>0</v>
      </c>
      <c r="AX93" s="155"/>
      <c r="AY93" s="156"/>
      <c r="AZ93" s="154">
        <v>77</v>
      </c>
      <c r="BA93" s="63">
        <v>6.6051599999999999E-4</v>
      </c>
      <c r="BB93" s="59">
        <f t="shared" si="69"/>
        <v>0</v>
      </c>
      <c r="BC93" s="63">
        <f t="shared" si="70"/>
        <v>0</v>
      </c>
      <c r="BD93" s="59">
        <f t="shared" si="71"/>
        <v>0</v>
      </c>
      <c r="BE93" s="63">
        <f t="shared" si="72"/>
        <v>0</v>
      </c>
      <c r="BF93" s="59">
        <f t="shared" si="73"/>
        <v>0</v>
      </c>
      <c r="BG93" s="63">
        <f t="shared" si="74"/>
        <v>0</v>
      </c>
    </row>
    <row r="94" spans="2:59" x14ac:dyDescent="0.25">
      <c r="B94" s="154">
        <v>78</v>
      </c>
      <c r="C94" s="63">
        <f>'Default parameters'!C92</f>
        <v>4.9200000000000003E-5</v>
      </c>
      <c r="D94" s="59">
        <f t="shared" si="39"/>
        <v>0</v>
      </c>
      <c r="E94" s="63">
        <f t="shared" si="42"/>
        <v>0</v>
      </c>
      <c r="F94" s="59">
        <f t="shared" si="40"/>
        <v>0</v>
      </c>
      <c r="G94" s="63">
        <f t="shared" si="43"/>
        <v>0</v>
      </c>
      <c r="H94" s="59">
        <f t="shared" si="41"/>
        <v>0</v>
      </c>
      <c r="I94" s="63">
        <f t="shared" si="44"/>
        <v>0</v>
      </c>
      <c r="J94" s="155"/>
      <c r="K94" s="156"/>
      <c r="L94" s="154">
        <v>78</v>
      </c>
      <c r="M94" s="63">
        <f>'Default parameters'!D92</f>
        <v>2.69E-5</v>
      </c>
      <c r="N94" s="59">
        <f t="shared" si="45"/>
        <v>0</v>
      </c>
      <c r="O94" s="63">
        <f t="shared" si="46"/>
        <v>0</v>
      </c>
      <c r="P94" s="59">
        <f t="shared" si="47"/>
        <v>0</v>
      </c>
      <c r="Q94" s="63">
        <f t="shared" si="48"/>
        <v>0</v>
      </c>
      <c r="R94" s="59">
        <f t="shared" si="49"/>
        <v>0</v>
      </c>
      <c r="S94" s="63">
        <f t="shared" si="50"/>
        <v>0</v>
      </c>
      <c r="T94" s="155"/>
      <c r="U94" s="156"/>
      <c r="V94" s="154">
        <v>78</v>
      </c>
      <c r="W94" s="63">
        <f>'Default parameters'!E92</f>
        <v>7.0031599999999998E-4</v>
      </c>
      <c r="X94" s="59">
        <f t="shared" si="51"/>
        <v>0</v>
      </c>
      <c r="Y94" s="63">
        <f t="shared" si="52"/>
        <v>0</v>
      </c>
      <c r="Z94" s="59">
        <f t="shared" si="53"/>
        <v>0</v>
      </c>
      <c r="AA94" s="63">
        <f t="shared" si="54"/>
        <v>0</v>
      </c>
      <c r="AB94" s="59">
        <f t="shared" si="55"/>
        <v>0</v>
      </c>
      <c r="AC94" s="63">
        <f t="shared" si="56"/>
        <v>0</v>
      </c>
      <c r="AD94" s="155"/>
      <c r="AE94" s="156"/>
      <c r="AF94" s="154">
        <v>78</v>
      </c>
      <c r="AG94" s="63">
        <f>'Default parameters'!F92</f>
        <v>4.1955900000000001E-4</v>
      </c>
      <c r="AH94" s="59">
        <f t="shared" si="57"/>
        <v>0</v>
      </c>
      <c r="AI94" s="63">
        <f t="shared" si="58"/>
        <v>0</v>
      </c>
      <c r="AJ94" s="59">
        <f t="shared" si="59"/>
        <v>0</v>
      </c>
      <c r="AK94" s="63">
        <f t="shared" si="60"/>
        <v>0</v>
      </c>
      <c r="AL94" s="59">
        <f t="shared" si="61"/>
        <v>0</v>
      </c>
      <c r="AM94" s="63">
        <f t="shared" si="62"/>
        <v>0</v>
      </c>
      <c r="AN94" s="155"/>
      <c r="AO94" s="156"/>
      <c r="AP94" s="154">
        <v>78</v>
      </c>
      <c r="AQ94" s="63">
        <f>'Default parameters'!G92</f>
        <v>6.2190200000000002E-4</v>
      </c>
      <c r="AR94" s="59">
        <f t="shared" si="63"/>
        <v>0</v>
      </c>
      <c r="AS94" s="63">
        <f t="shared" si="64"/>
        <v>0</v>
      </c>
      <c r="AT94" s="59">
        <f t="shared" si="65"/>
        <v>0</v>
      </c>
      <c r="AU94" s="63">
        <f t="shared" si="66"/>
        <v>0</v>
      </c>
      <c r="AV94" s="59">
        <f t="shared" si="67"/>
        <v>0</v>
      </c>
      <c r="AW94" s="63">
        <f t="shared" si="68"/>
        <v>0</v>
      </c>
      <c r="AX94" s="155"/>
      <c r="AY94" s="156"/>
      <c r="AZ94" s="154">
        <v>78</v>
      </c>
      <c r="BA94" s="63">
        <v>6.2190200000000002E-4</v>
      </c>
      <c r="BB94" s="59">
        <f t="shared" si="69"/>
        <v>0</v>
      </c>
      <c r="BC94" s="63">
        <f t="shared" si="70"/>
        <v>0</v>
      </c>
      <c r="BD94" s="59">
        <f t="shared" si="71"/>
        <v>0</v>
      </c>
      <c r="BE94" s="63">
        <f t="shared" si="72"/>
        <v>0</v>
      </c>
      <c r="BF94" s="59">
        <f t="shared" si="73"/>
        <v>0</v>
      </c>
      <c r="BG94" s="63">
        <f t="shared" si="74"/>
        <v>0</v>
      </c>
    </row>
    <row r="95" spans="2:59" x14ac:dyDescent="0.25">
      <c r="B95" s="154">
        <v>79</v>
      </c>
      <c r="C95" s="63">
        <f>'Default parameters'!C93</f>
        <v>4.4400000000000002E-5</v>
      </c>
      <c r="D95" s="59">
        <f t="shared" si="39"/>
        <v>0</v>
      </c>
      <c r="E95" s="63">
        <f t="shared" si="42"/>
        <v>0</v>
      </c>
      <c r="F95" s="59">
        <f t="shared" si="40"/>
        <v>0</v>
      </c>
      <c r="G95" s="63">
        <f t="shared" si="43"/>
        <v>0</v>
      </c>
      <c r="H95" s="59">
        <f t="shared" si="41"/>
        <v>0</v>
      </c>
      <c r="I95" s="63">
        <f t="shared" si="44"/>
        <v>0</v>
      </c>
      <c r="J95" s="155"/>
      <c r="K95" s="156"/>
      <c r="L95" s="154">
        <v>79</v>
      </c>
      <c r="M95" s="63">
        <f>'Default parameters'!D93</f>
        <v>2.41E-5</v>
      </c>
      <c r="N95" s="59">
        <f t="shared" si="45"/>
        <v>0</v>
      </c>
      <c r="O95" s="63">
        <f t="shared" si="46"/>
        <v>0</v>
      </c>
      <c r="P95" s="59">
        <f t="shared" si="47"/>
        <v>0</v>
      </c>
      <c r="Q95" s="63">
        <f t="shared" si="48"/>
        <v>0</v>
      </c>
      <c r="R95" s="59">
        <f t="shared" si="49"/>
        <v>0</v>
      </c>
      <c r="S95" s="63">
        <f t="shared" si="50"/>
        <v>0</v>
      </c>
      <c r="T95" s="155"/>
      <c r="U95" s="156"/>
      <c r="V95" s="154">
        <v>79</v>
      </c>
      <c r="W95" s="63">
        <f>'Default parameters'!E93</f>
        <v>6.6222000000000004E-4</v>
      </c>
      <c r="X95" s="59">
        <f t="shared" si="51"/>
        <v>0</v>
      </c>
      <c r="Y95" s="63">
        <f t="shared" si="52"/>
        <v>0</v>
      </c>
      <c r="Z95" s="59">
        <f t="shared" si="53"/>
        <v>0</v>
      </c>
      <c r="AA95" s="63">
        <f t="shared" si="54"/>
        <v>0</v>
      </c>
      <c r="AB95" s="59">
        <f t="shared" si="55"/>
        <v>0</v>
      </c>
      <c r="AC95" s="63">
        <f t="shared" si="56"/>
        <v>0</v>
      </c>
      <c r="AD95" s="155"/>
      <c r="AE95" s="156"/>
      <c r="AF95" s="154">
        <v>79</v>
      </c>
      <c r="AG95" s="63">
        <f>'Default parameters'!F93</f>
        <v>3.9243699999999998E-4</v>
      </c>
      <c r="AH95" s="59">
        <f t="shared" si="57"/>
        <v>0</v>
      </c>
      <c r="AI95" s="63">
        <f t="shared" si="58"/>
        <v>0</v>
      </c>
      <c r="AJ95" s="59">
        <f t="shared" si="59"/>
        <v>0</v>
      </c>
      <c r="AK95" s="63">
        <f t="shared" si="60"/>
        <v>0</v>
      </c>
      <c r="AL95" s="59">
        <f t="shared" si="61"/>
        <v>0</v>
      </c>
      <c r="AM95" s="63">
        <f t="shared" si="62"/>
        <v>0</v>
      </c>
      <c r="AN95" s="155"/>
      <c r="AO95" s="156"/>
      <c r="AP95" s="154">
        <v>79</v>
      </c>
      <c r="AQ95" s="63">
        <f>'Default parameters'!G93</f>
        <v>5.8546300000000004E-4</v>
      </c>
      <c r="AR95" s="59">
        <f t="shared" si="63"/>
        <v>0</v>
      </c>
      <c r="AS95" s="63">
        <f t="shared" si="64"/>
        <v>0</v>
      </c>
      <c r="AT95" s="59">
        <f t="shared" si="65"/>
        <v>0</v>
      </c>
      <c r="AU95" s="63">
        <f t="shared" si="66"/>
        <v>0</v>
      </c>
      <c r="AV95" s="59">
        <f t="shared" si="67"/>
        <v>0</v>
      </c>
      <c r="AW95" s="63">
        <f t="shared" si="68"/>
        <v>0</v>
      </c>
      <c r="AX95" s="155"/>
      <c r="AY95" s="156"/>
      <c r="AZ95" s="154">
        <v>79</v>
      </c>
      <c r="BA95" s="63">
        <v>5.8546300000000004E-4</v>
      </c>
      <c r="BB95" s="59">
        <f t="shared" si="69"/>
        <v>0</v>
      </c>
      <c r="BC95" s="63">
        <f t="shared" si="70"/>
        <v>0</v>
      </c>
      <c r="BD95" s="59">
        <f t="shared" si="71"/>
        <v>0</v>
      </c>
      <c r="BE95" s="63">
        <f t="shared" si="72"/>
        <v>0</v>
      </c>
      <c r="BF95" s="59">
        <f t="shared" si="73"/>
        <v>0</v>
      </c>
      <c r="BG95" s="63">
        <f t="shared" si="74"/>
        <v>0</v>
      </c>
    </row>
    <row r="96" spans="2:59" x14ac:dyDescent="0.25">
      <c r="B96" s="154">
        <v>80</v>
      </c>
      <c r="C96" s="63">
        <f>'Default parameters'!C94</f>
        <v>4.0200000000000001E-5</v>
      </c>
      <c r="D96" s="59">
        <f t="shared" si="39"/>
        <v>0</v>
      </c>
      <c r="E96" s="63">
        <f t="shared" si="42"/>
        <v>0</v>
      </c>
      <c r="F96" s="59">
        <f t="shared" si="40"/>
        <v>0</v>
      </c>
      <c r="G96" s="63">
        <f t="shared" si="43"/>
        <v>0</v>
      </c>
      <c r="H96" s="59">
        <f t="shared" si="41"/>
        <v>0</v>
      </c>
      <c r="I96" s="63">
        <f t="shared" si="44"/>
        <v>0</v>
      </c>
      <c r="J96" s="155"/>
      <c r="K96" s="156"/>
      <c r="L96" s="154">
        <v>80</v>
      </c>
      <c r="M96" s="63">
        <f>'Default parameters'!D94</f>
        <v>2.16E-5</v>
      </c>
      <c r="N96" s="59">
        <f t="shared" si="45"/>
        <v>0</v>
      </c>
      <c r="O96" s="63">
        <f t="shared" si="46"/>
        <v>0</v>
      </c>
      <c r="P96" s="59">
        <f t="shared" si="47"/>
        <v>0</v>
      </c>
      <c r="Q96" s="63">
        <f t="shared" si="48"/>
        <v>0</v>
      </c>
      <c r="R96" s="59">
        <f t="shared" si="49"/>
        <v>0</v>
      </c>
      <c r="S96" s="63">
        <f t="shared" si="50"/>
        <v>0</v>
      </c>
      <c r="T96" s="155"/>
      <c r="U96" s="156"/>
      <c r="V96" s="154">
        <v>80</v>
      </c>
      <c r="W96" s="63">
        <f>'Default parameters'!E94</f>
        <v>6.2616400000000002E-4</v>
      </c>
      <c r="X96" s="59">
        <f t="shared" si="51"/>
        <v>0</v>
      </c>
      <c r="Y96" s="63">
        <f t="shared" si="52"/>
        <v>0</v>
      </c>
      <c r="Z96" s="59">
        <f t="shared" si="53"/>
        <v>0</v>
      </c>
      <c r="AA96" s="63">
        <f t="shared" si="54"/>
        <v>0</v>
      </c>
      <c r="AB96" s="59">
        <f t="shared" si="55"/>
        <v>0</v>
      </c>
      <c r="AC96" s="63">
        <f t="shared" si="56"/>
        <v>0</v>
      </c>
      <c r="AD96" s="155"/>
      <c r="AE96" s="156"/>
      <c r="AF96" s="154">
        <v>80</v>
      </c>
      <c r="AG96" s="63">
        <f>'Default parameters'!F94</f>
        <v>3.67012E-4</v>
      </c>
      <c r="AH96" s="59">
        <f t="shared" si="57"/>
        <v>0</v>
      </c>
      <c r="AI96" s="63">
        <f t="shared" si="58"/>
        <v>0</v>
      </c>
      <c r="AJ96" s="59">
        <f t="shared" si="59"/>
        <v>0</v>
      </c>
      <c r="AK96" s="63">
        <f t="shared" si="60"/>
        <v>0</v>
      </c>
      <c r="AL96" s="59">
        <f t="shared" si="61"/>
        <v>0</v>
      </c>
      <c r="AM96" s="63">
        <f t="shared" si="62"/>
        <v>0</v>
      </c>
      <c r="AN96" s="155"/>
      <c r="AO96" s="156"/>
      <c r="AP96" s="154">
        <v>80</v>
      </c>
      <c r="AQ96" s="63">
        <f>'Default parameters'!G94</f>
        <v>5.5108100000000003E-4</v>
      </c>
      <c r="AR96" s="59">
        <f t="shared" si="63"/>
        <v>0</v>
      </c>
      <c r="AS96" s="63">
        <f t="shared" si="64"/>
        <v>0</v>
      </c>
      <c r="AT96" s="59">
        <f t="shared" si="65"/>
        <v>0</v>
      </c>
      <c r="AU96" s="63">
        <f t="shared" si="66"/>
        <v>0</v>
      </c>
      <c r="AV96" s="59">
        <f t="shared" si="67"/>
        <v>0</v>
      </c>
      <c r="AW96" s="63">
        <f t="shared" si="68"/>
        <v>0</v>
      </c>
      <c r="AX96" s="155"/>
      <c r="AY96" s="156"/>
      <c r="AZ96" s="154">
        <v>80</v>
      </c>
      <c r="BA96" s="63">
        <v>5.5108100000000003E-4</v>
      </c>
      <c r="BB96" s="59">
        <f t="shared" si="69"/>
        <v>0</v>
      </c>
      <c r="BC96" s="63">
        <f t="shared" si="70"/>
        <v>0</v>
      </c>
      <c r="BD96" s="59">
        <f t="shared" si="71"/>
        <v>0</v>
      </c>
      <c r="BE96" s="63">
        <f t="shared" si="72"/>
        <v>0</v>
      </c>
      <c r="BF96" s="59">
        <f t="shared" si="73"/>
        <v>0</v>
      </c>
      <c r="BG96" s="63">
        <f t="shared" si="74"/>
        <v>0</v>
      </c>
    </row>
    <row r="97" spans="2:59" x14ac:dyDescent="0.25">
      <c r="B97" s="154">
        <v>81</v>
      </c>
      <c r="C97" s="63">
        <f>'Default parameters'!C95</f>
        <v>3.6300000000000001E-5</v>
      </c>
      <c r="D97" s="59">
        <f t="shared" si="39"/>
        <v>0</v>
      </c>
      <c r="E97" s="63">
        <f t="shared" si="42"/>
        <v>0</v>
      </c>
      <c r="F97" s="59">
        <f t="shared" si="40"/>
        <v>0</v>
      </c>
      <c r="G97" s="63">
        <f t="shared" si="43"/>
        <v>0</v>
      </c>
      <c r="H97" s="59">
        <f t="shared" si="41"/>
        <v>0</v>
      </c>
      <c r="I97" s="63">
        <f t="shared" si="44"/>
        <v>0</v>
      </c>
      <c r="J97" s="155"/>
      <c r="K97" s="156"/>
      <c r="L97" s="154">
        <v>81</v>
      </c>
      <c r="M97" s="63">
        <f>'Default parameters'!D95</f>
        <v>1.9300000000000002E-5</v>
      </c>
      <c r="N97" s="59">
        <f t="shared" si="45"/>
        <v>0</v>
      </c>
      <c r="O97" s="63">
        <f t="shared" si="46"/>
        <v>0</v>
      </c>
      <c r="P97" s="59">
        <f t="shared" si="47"/>
        <v>0</v>
      </c>
      <c r="Q97" s="63">
        <f t="shared" si="48"/>
        <v>0</v>
      </c>
      <c r="R97" s="59">
        <f t="shared" si="49"/>
        <v>0</v>
      </c>
      <c r="S97" s="63">
        <f t="shared" si="50"/>
        <v>0</v>
      </c>
      <c r="T97" s="155"/>
      <c r="U97" s="156"/>
      <c r="V97" s="154">
        <v>81</v>
      </c>
      <c r="W97" s="63">
        <f>'Default parameters'!E95</f>
        <v>5.9203900000000004E-4</v>
      </c>
      <c r="X97" s="59">
        <f t="shared" si="51"/>
        <v>0</v>
      </c>
      <c r="Y97" s="63">
        <f t="shared" si="52"/>
        <v>0</v>
      </c>
      <c r="Z97" s="59">
        <f t="shared" si="53"/>
        <v>0</v>
      </c>
      <c r="AA97" s="63">
        <f t="shared" si="54"/>
        <v>0</v>
      </c>
      <c r="AB97" s="59">
        <f t="shared" si="55"/>
        <v>0</v>
      </c>
      <c r="AC97" s="63">
        <f t="shared" si="56"/>
        <v>0</v>
      </c>
      <c r="AD97" s="155"/>
      <c r="AE97" s="156"/>
      <c r="AF97" s="154">
        <v>81</v>
      </c>
      <c r="AG97" s="63">
        <f>'Default parameters'!F95</f>
        <v>3.4318E-4</v>
      </c>
      <c r="AH97" s="59">
        <f t="shared" si="57"/>
        <v>0</v>
      </c>
      <c r="AI97" s="63">
        <f t="shared" si="58"/>
        <v>0</v>
      </c>
      <c r="AJ97" s="59">
        <f t="shared" si="59"/>
        <v>0</v>
      </c>
      <c r="AK97" s="63">
        <f t="shared" si="60"/>
        <v>0</v>
      </c>
      <c r="AL97" s="59">
        <f t="shared" si="61"/>
        <v>0</v>
      </c>
      <c r="AM97" s="63">
        <f t="shared" si="62"/>
        <v>0</v>
      </c>
      <c r="AN97" s="155"/>
      <c r="AO97" s="156"/>
      <c r="AP97" s="154">
        <v>81</v>
      </c>
      <c r="AQ97" s="63">
        <f>'Default parameters'!G95</f>
        <v>5.1864200000000004E-4</v>
      </c>
      <c r="AR97" s="59">
        <f t="shared" si="63"/>
        <v>0</v>
      </c>
      <c r="AS97" s="63">
        <f t="shared" si="64"/>
        <v>0</v>
      </c>
      <c r="AT97" s="59">
        <f t="shared" si="65"/>
        <v>0</v>
      </c>
      <c r="AU97" s="63">
        <f t="shared" si="66"/>
        <v>0</v>
      </c>
      <c r="AV97" s="59">
        <f t="shared" si="67"/>
        <v>0</v>
      </c>
      <c r="AW97" s="63">
        <f t="shared" si="68"/>
        <v>0</v>
      </c>
      <c r="AX97" s="155"/>
      <c r="AY97" s="156"/>
      <c r="AZ97" s="154">
        <v>81</v>
      </c>
      <c r="BA97" s="63">
        <v>5.1864200000000004E-4</v>
      </c>
      <c r="BB97" s="59">
        <f t="shared" si="69"/>
        <v>0</v>
      </c>
      <c r="BC97" s="63">
        <f t="shared" si="70"/>
        <v>0</v>
      </c>
      <c r="BD97" s="59">
        <f t="shared" si="71"/>
        <v>0</v>
      </c>
      <c r="BE97" s="63">
        <f t="shared" si="72"/>
        <v>0</v>
      </c>
      <c r="BF97" s="59">
        <f t="shared" si="73"/>
        <v>0</v>
      </c>
      <c r="BG97" s="63">
        <f t="shared" si="74"/>
        <v>0</v>
      </c>
    </row>
    <row r="98" spans="2:59" x14ac:dyDescent="0.25">
      <c r="B98" s="154">
        <v>82</v>
      </c>
      <c r="C98" s="63">
        <f>'Default parameters'!C96</f>
        <v>3.2799999999999998E-5</v>
      </c>
      <c r="D98" s="59">
        <f t="shared" si="39"/>
        <v>0</v>
      </c>
      <c r="E98" s="63">
        <f t="shared" si="42"/>
        <v>0</v>
      </c>
      <c r="F98" s="59">
        <f t="shared" si="40"/>
        <v>0</v>
      </c>
      <c r="G98" s="63">
        <f t="shared" si="43"/>
        <v>0</v>
      </c>
      <c r="H98" s="59">
        <f t="shared" si="41"/>
        <v>0</v>
      </c>
      <c r="I98" s="63">
        <f t="shared" si="44"/>
        <v>0</v>
      </c>
      <c r="J98" s="155"/>
      <c r="K98" s="156"/>
      <c r="L98" s="154">
        <v>82</v>
      </c>
      <c r="M98" s="63">
        <f>'Default parameters'!D96</f>
        <v>1.73E-5</v>
      </c>
      <c r="N98" s="59">
        <f t="shared" si="45"/>
        <v>0</v>
      </c>
      <c r="O98" s="63">
        <f t="shared" si="46"/>
        <v>0</v>
      </c>
      <c r="P98" s="59">
        <f t="shared" si="47"/>
        <v>0</v>
      </c>
      <c r="Q98" s="63">
        <f t="shared" si="48"/>
        <v>0</v>
      </c>
      <c r="R98" s="59">
        <f t="shared" si="49"/>
        <v>0</v>
      </c>
      <c r="S98" s="63">
        <f t="shared" si="50"/>
        <v>0</v>
      </c>
      <c r="T98" s="155"/>
      <c r="U98" s="156"/>
      <c r="V98" s="154">
        <v>82</v>
      </c>
      <c r="W98" s="63">
        <f>'Default parameters'!E96</f>
        <v>5.5973999999999998E-4</v>
      </c>
      <c r="X98" s="59">
        <f t="shared" si="51"/>
        <v>0</v>
      </c>
      <c r="Y98" s="63">
        <f t="shared" si="52"/>
        <v>0</v>
      </c>
      <c r="Z98" s="59">
        <f t="shared" si="53"/>
        <v>0</v>
      </c>
      <c r="AA98" s="63">
        <f t="shared" si="54"/>
        <v>0</v>
      </c>
      <c r="AB98" s="59">
        <f t="shared" si="55"/>
        <v>0</v>
      </c>
      <c r="AC98" s="63">
        <f t="shared" si="56"/>
        <v>0</v>
      </c>
      <c r="AD98" s="155"/>
      <c r="AE98" s="156"/>
      <c r="AF98" s="154">
        <v>82</v>
      </c>
      <c r="AG98" s="63">
        <f>'Default parameters'!F96</f>
        <v>3.20845E-4</v>
      </c>
      <c r="AH98" s="59">
        <f t="shared" si="57"/>
        <v>0</v>
      </c>
      <c r="AI98" s="63">
        <f t="shared" si="58"/>
        <v>0</v>
      </c>
      <c r="AJ98" s="59">
        <f t="shared" si="59"/>
        <v>0</v>
      </c>
      <c r="AK98" s="63">
        <f t="shared" si="60"/>
        <v>0</v>
      </c>
      <c r="AL98" s="59">
        <f t="shared" si="61"/>
        <v>0</v>
      </c>
      <c r="AM98" s="63">
        <f t="shared" si="62"/>
        <v>0</v>
      </c>
      <c r="AN98" s="155"/>
      <c r="AO98" s="156"/>
      <c r="AP98" s="154">
        <v>82</v>
      </c>
      <c r="AQ98" s="63">
        <f>'Default parameters'!G96</f>
        <v>4.8803900000000001E-4</v>
      </c>
      <c r="AR98" s="59">
        <f t="shared" si="63"/>
        <v>0</v>
      </c>
      <c r="AS98" s="63">
        <f t="shared" si="64"/>
        <v>0</v>
      </c>
      <c r="AT98" s="59">
        <f t="shared" si="65"/>
        <v>0</v>
      </c>
      <c r="AU98" s="63">
        <f t="shared" si="66"/>
        <v>0</v>
      </c>
      <c r="AV98" s="59">
        <f t="shared" si="67"/>
        <v>0</v>
      </c>
      <c r="AW98" s="63">
        <f t="shared" si="68"/>
        <v>0</v>
      </c>
      <c r="AX98" s="155"/>
      <c r="AY98" s="156"/>
      <c r="AZ98" s="154">
        <v>82</v>
      </c>
      <c r="BA98" s="63">
        <v>4.8803900000000001E-4</v>
      </c>
      <c r="BB98" s="59">
        <f t="shared" si="69"/>
        <v>0</v>
      </c>
      <c r="BC98" s="63">
        <f t="shared" si="70"/>
        <v>0</v>
      </c>
      <c r="BD98" s="59">
        <f t="shared" si="71"/>
        <v>0</v>
      </c>
      <c r="BE98" s="63">
        <f t="shared" si="72"/>
        <v>0</v>
      </c>
      <c r="BF98" s="59">
        <f t="shared" si="73"/>
        <v>0</v>
      </c>
      <c r="BG98" s="63">
        <f t="shared" si="74"/>
        <v>0</v>
      </c>
    </row>
    <row r="99" spans="2:59" x14ac:dyDescent="0.25">
      <c r="B99" s="154">
        <v>83</v>
      </c>
      <c r="C99" s="63">
        <f>'Default parameters'!C97</f>
        <v>2.9600000000000001E-5</v>
      </c>
      <c r="D99" s="59">
        <f t="shared" si="39"/>
        <v>0</v>
      </c>
      <c r="E99" s="63">
        <f t="shared" si="42"/>
        <v>0</v>
      </c>
      <c r="F99" s="59">
        <f t="shared" si="40"/>
        <v>0</v>
      </c>
      <c r="G99" s="63">
        <f t="shared" si="43"/>
        <v>0</v>
      </c>
      <c r="H99" s="59">
        <f t="shared" si="41"/>
        <v>0</v>
      </c>
      <c r="I99" s="63">
        <f t="shared" si="44"/>
        <v>0</v>
      </c>
      <c r="J99" s="155"/>
      <c r="K99" s="156"/>
      <c r="L99" s="154">
        <v>83</v>
      </c>
      <c r="M99" s="63">
        <f>'Default parameters'!D97</f>
        <v>1.5500000000000001E-5</v>
      </c>
      <c r="N99" s="59">
        <f t="shared" si="45"/>
        <v>0</v>
      </c>
      <c r="O99" s="63">
        <f t="shared" si="46"/>
        <v>0</v>
      </c>
      <c r="P99" s="59">
        <f t="shared" si="47"/>
        <v>0</v>
      </c>
      <c r="Q99" s="63">
        <f t="shared" si="48"/>
        <v>0</v>
      </c>
      <c r="R99" s="59">
        <f t="shared" si="49"/>
        <v>0</v>
      </c>
      <c r="S99" s="63">
        <f t="shared" si="50"/>
        <v>0</v>
      </c>
      <c r="T99" s="155"/>
      <c r="U99" s="156"/>
      <c r="V99" s="154">
        <v>83</v>
      </c>
      <c r="W99" s="63">
        <f>'Default parameters'!E97</f>
        <v>5.2917000000000003E-4</v>
      </c>
      <c r="X99" s="59">
        <f t="shared" si="51"/>
        <v>0</v>
      </c>
      <c r="Y99" s="63">
        <f t="shared" si="52"/>
        <v>0</v>
      </c>
      <c r="Z99" s="59">
        <f t="shared" si="53"/>
        <v>0</v>
      </c>
      <c r="AA99" s="63">
        <f t="shared" si="54"/>
        <v>0</v>
      </c>
      <c r="AB99" s="59">
        <f t="shared" si="55"/>
        <v>0</v>
      </c>
      <c r="AC99" s="63">
        <f t="shared" si="56"/>
        <v>0</v>
      </c>
      <c r="AD99" s="155"/>
      <c r="AE99" s="156"/>
      <c r="AF99" s="154">
        <v>83</v>
      </c>
      <c r="AG99" s="63">
        <f>'Default parameters'!F97</f>
        <v>2.9991499999999999E-4</v>
      </c>
      <c r="AH99" s="59">
        <f t="shared" si="57"/>
        <v>0</v>
      </c>
      <c r="AI99" s="63">
        <f t="shared" si="58"/>
        <v>0</v>
      </c>
      <c r="AJ99" s="59">
        <f t="shared" si="59"/>
        <v>0</v>
      </c>
      <c r="AK99" s="63">
        <f t="shared" si="60"/>
        <v>0</v>
      </c>
      <c r="AL99" s="59">
        <f t="shared" si="61"/>
        <v>0</v>
      </c>
      <c r="AM99" s="63">
        <f t="shared" si="62"/>
        <v>0</v>
      </c>
      <c r="AN99" s="155"/>
      <c r="AO99" s="156"/>
      <c r="AP99" s="154">
        <v>83</v>
      </c>
      <c r="AQ99" s="63">
        <f>'Default parameters'!G97</f>
        <v>4.5917199999999999E-4</v>
      </c>
      <c r="AR99" s="59">
        <f t="shared" si="63"/>
        <v>0</v>
      </c>
      <c r="AS99" s="63">
        <f t="shared" si="64"/>
        <v>0</v>
      </c>
      <c r="AT99" s="59">
        <f t="shared" si="65"/>
        <v>0</v>
      </c>
      <c r="AU99" s="63">
        <f t="shared" si="66"/>
        <v>0</v>
      </c>
      <c r="AV99" s="59">
        <f t="shared" si="67"/>
        <v>0</v>
      </c>
      <c r="AW99" s="63">
        <f t="shared" si="68"/>
        <v>0</v>
      </c>
      <c r="AX99" s="155"/>
      <c r="AY99" s="156"/>
      <c r="AZ99" s="154">
        <v>83</v>
      </c>
      <c r="BA99" s="63">
        <v>4.5917199999999999E-4</v>
      </c>
      <c r="BB99" s="59">
        <f t="shared" si="69"/>
        <v>0</v>
      </c>
      <c r="BC99" s="63">
        <f t="shared" si="70"/>
        <v>0</v>
      </c>
      <c r="BD99" s="59">
        <f t="shared" si="71"/>
        <v>0</v>
      </c>
      <c r="BE99" s="63">
        <f t="shared" si="72"/>
        <v>0</v>
      </c>
      <c r="BF99" s="59">
        <f t="shared" si="73"/>
        <v>0</v>
      </c>
      <c r="BG99" s="63">
        <f t="shared" si="74"/>
        <v>0</v>
      </c>
    </row>
    <row r="100" spans="2:59" x14ac:dyDescent="0.25">
      <c r="B100" s="154">
        <v>84</v>
      </c>
      <c r="C100" s="63">
        <f>'Default parameters'!C98</f>
        <v>2.6699999999999998E-5</v>
      </c>
      <c r="D100" s="59">
        <f t="shared" si="39"/>
        <v>0</v>
      </c>
      <c r="E100" s="63">
        <f t="shared" si="42"/>
        <v>0</v>
      </c>
      <c r="F100" s="59">
        <f t="shared" si="40"/>
        <v>0</v>
      </c>
      <c r="G100" s="63">
        <f t="shared" si="43"/>
        <v>0</v>
      </c>
      <c r="H100" s="59">
        <f t="shared" si="41"/>
        <v>0</v>
      </c>
      <c r="I100" s="63">
        <f t="shared" si="44"/>
        <v>0</v>
      </c>
      <c r="J100" s="155"/>
      <c r="K100" s="156"/>
      <c r="L100" s="154">
        <v>84</v>
      </c>
      <c r="M100" s="63">
        <f>'Default parameters'!D98</f>
        <v>1.38E-5</v>
      </c>
      <c r="N100" s="59">
        <f t="shared" si="45"/>
        <v>0</v>
      </c>
      <c r="O100" s="63">
        <f t="shared" si="46"/>
        <v>0</v>
      </c>
      <c r="P100" s="59">
        <f t="shared" si="47"/>
        <v>0</v>
      </c>
      <c r="Q100" s="63">
        <f t="shared" si="48"/>
        <v>0</v>
      </c>
      <c r="R100" s="59">
        <f t="shared" si="49"/>
        <v>0</v>
      </c>
      <c r="S100" s="63">
        <f t="shared" si="50"/>
        <v>0</v>
      </c>
      <c r="T100" s="155"/>
      <c r="U100" s="156"/>
      <c r="V100" s="154">
        <v>84</v>
      </c>
      <c r="W100" s="63">
        <f>'Default parameters'!E98</f>
        <v>5.0023799999999996E-4</v>
      </c>
      <c r="X100" s="59">
        <f t="shared" si="51"/>
        <v>0</v>
      </c>
      <c r="Y100" s="63">
        <f t="shared" si="52"/>
        <v>0</v>
      </c>
      <c r="Z100" s="59">
        <f t="shared" si="53"/>
        <v>0</v>
      </c>
      <c r="AA100" s="63">
        <f t="shared" si="54"/>
        <v>0</v>
      </c>
      <c r="AB100" s="59">
        <f t="shared" si="55"/>
        <v>0</v>
      </c>
      <c r="AC100" s="63">
        <f t="shared" si="56"/>
        <v>0</v>
      </c>
      <c r="AD100" s="155"/>
      <c r="AE100" s="156"/>
      <c r="AF100" s="154">
        <v>84</v>
      </c>
      <c r="AG100" s="63">
        <f>'Default parameters'!F98</f>
        <v>2.8030200000000001E-4</v>
      </c>
      <c r="AH100" s="59">
        <f t="shared" si="57"/>
        <v>0</v>
      </c>
      <c r="AI100" s="63">
        <f t="shared" si="58"/>
        <v>0</v>
      </c>
      <c r="AJ100" s="59">
        <f t="shared" si="59"/>
        <v>0</v>
      </c>
      <c r="AK100" s="63">
        <f t="shared" si="60"/>
        <v>0</v>
      </c>
      <c r="AL100" s="59">
        <f t="shared" si="61"/>
        <v>0</v>
      </c>
      <c r="AM100" s="63">
        <f t="shared" si="62"/>
        <v>0</v>
      </c>
      <c r="AN100" s="155"/>
      <c r="AO100" s="156"/>
      <c r="AP100" s="154">
        <v>84</v>
      </c>
      <c r="AQ100" s="63">
        <f>'Default parameters'!G98</f>
        <v>4.3194499999999999E-4</v>
      </c>
      <c r="AR100" s="59">
        <f t="shared" si="63"/>
        <v>0</v>
      </c>
      <c r="AS100" s="63">
        <f t="shared" si="64"/>
        <v>0</v>
      </c>
      <c r="AT100" s="59">
        <f t="shared" si="65"/>
        <v>0</v>
      </c>
      <c r="AU100" s="63">
        <f t="shared" si="66"/>
        <v>0</v>
      </c>
      <c r="AV100" s="59">
        <f t="shared" si="67"/>
        <v>0</v>
      </c>
      <c r="AW100" s="63">
        <f t="shared" si="68"/>
        <v>0</v>
      </c>
      <c r="AX100" s="155"/>
      <c r="AY100" s="156"/>
      <c r="AZ100" s="154">
        <v>84</v>
      </c>
      <c r="BA100" s="63">
        <v>4.3194499999999999E-4</v>
      </c>
      <c r="BB100" s="59">
        <f t="shared" si="69"/>
        <v>0</v>
      </c>
      <c r="BC100" s="63">
        <f t="shared" si="70"/>
        <v>0</v>
      </c>
      <c r="BD100" s="59">
        <f t="shared" si="71"/>
        <v>0</v>
      </c>
      <c r="BE100" s="63">
        <f t="shared" si="72"/>
        <v>0</v>
      </c>
      <c r="BF100" s="59">
        <f t="shared" si="73"/>
        <v>0</v>
      </c>
      <c r="BG100" s="63">
        <f t="shared" si="74"/>
        <v>0</v>
      </c>
    </row>
    <row r="101" spans="2:59" x14ac:dyDescent="0.25">
      <c r="B101" s="154">
        <v>85</v>
      </c>
      <c r="C101" s="63">
        <f>'Default parameters'!C99</f>
        <v>2.41E-5</v>
      </c>
      <c r="D101" s="59">
        <f t="shared" si="39"/>
        <v>0</v>
      </c>
      <c r="E101" s="63">
        <f t="shared" si="42"/>
        <v>0</v>
      </c>
      <c r="F101" s="59">
        <f t="shared" si="40"/>
        <v>0</v>
      </c>
      <c r="G101" s="63">
        <f t="shared" si="43"/>
        <v>0</v>
      </c>
      <c r="H101" s="59">
        <f t="shared" si="41"/>
        <v>0</v>
      </c>
      <c r="I101" s="63">
        <f t="shared" si="44"/>
        <v>0</v>
      </c>
      <c r="J101" s="155"/>
      <c r="K101" s="156"/>
      <c r="L101" s="154">
        <v>85</v>
      </c>
      <c r="M101" s="63">
        <f>'Default parameters'!D99</f>
        <v>1.24E-5</v>
      </c>
      <c r="N101" s="59">
        <f t="shared" si="45"/>
        <v>0</v>
      </c>
      <c r="O101" s="63">
        <f t="shared" si="46"/>
        <v>0</v>
      </c>
      <c r="P101" s="59">
        <f t="shared" si="47"/>
        <v>0</v>
      </c>
      <c r="Q101" s="63">
        <f t="shared" si="48"/>
        <v>0</v>
      </c>
      <c r="R101" s="59">
        <f t="shared" si="49"/>
        <v>0</v>
      </c>
      <c r="S101" s="63">
        <f t="shared" si="50"/>
        <v>0</v>
      </c>
      <c r="T101" s="155"/>
      <c r="U101" s="156"/>
      <c r="V101" s="154">
        <v>85</v>
      </c>
      <c r="W101" s="63">
        <f>'Default parameters'!E99</f>
        <v>4.72855E-4</v>
      </c>
      <c r="X101" s="59">
        <f t="shared" si="51"/>
        <v>0</v>
      </c>
      <c r="Y101" s="63">
        <f t="shared" si="52"/>
        <v>0</v>
      </c>
      <c r="Z101" s="59">
        <f t="shared" si="53"/>
        <v>0</v>
      </c>
      <c r="AA101" s="63">
        <f t="shared" si="54"/>
        <v>0</v>
      </c>
      <c r="AB101" s="59">
        <f t="shared" si="55"/>
        <v>0</v>
      </c>
      <c r="AC101" s="63">
        <f t="shared" si="56"/>
        <v>0</v>
      </c>
      <c r="AD101" s="155"/>
      <c r="AE101" s="156"/>
      <c r="AF101" s="154">
        <v>85</v>
      </c>
      <c r="AG101" s="63">
        <f>'Default parameters'!F99</f>
        <v>2.6192700000000001E-4</v>
      </c>
      <c r="AH101" s="59">
        <f t="shared" si="57"/>
        <v>0</v>
      </c>
      <c r="AI101" s="63">
        <f t="shared" si="58"/>
        <v>0</v>
      </c>
      <c r="AJ101" s="59">
        <f t="shared" si="59"/>
        <v>0</v>
      </c>
      <c r="AK101" s="63">
        <f t="shared" si="60"/>
        <v>0</v>
      </c>
      <c r="AL101" s="59">
        <f t="shared" si="61"/>
        <v>0</v>
      </c>
      <c r="AM101" s="63">
        <f t="shared" si="62"/>
        <v>0</v>
      </c>
      <c r="AN101" s="155"/>
      <c r="AO101" s="156"/>
      <c r="AP101" s="154">
        <v>85</v>
      </c>
      <c r="AQ101" s="63">
        <f>'Default parameters'!G99</f>
        <v>4.0626699999999998E-4</v>
      </c>
      <c r="AR101" s="59">
        <f t="shared" si="63"/>
        <v>0</v>
      </c>
      <c r="AS101" s="63">
        <f t="shared" si="64"/>
        <v>0</v>
      </c>
      <c r="AT101" s="59">
        <f t="shared" si="65"/>
        <v>0</v>
      </c>
      <c r="AU101" s="63">
        <f t="shared" si="66"/>
        <v>0</v>
      </c>
      <c r="AV101" s="59">
        <f t="shared" si="67"/>
        <v>0</v>
      </c>
      <c r="AW101" s="63">
        <f t="shared" si="68"/>
        <v>0</v>
      </c>
      <c r="AX101" s="155"/>
      <c r="AY101" s="156"/>
      <c r="AZ101" s="154">
        <v>85</v>
      </c>
      <c r="BA101" s="63">
        <v>4.0626699999999998E-4</v>
      </c>
      <c r="BB101" s="59">
        <f t="shared" si="69"/>
        <v>0</v>
      </c>
      <c r="BC101" s="63">
        <f t="shared" si="70"/>
        <v>0</v>
      </c>
      <c r="BD101" s="59">
        <f t="shared" si="71"/>
        <v>0</v>
      </c>
      <c r="BE101" s="63">
        <f t="shared" si="72"/>
        <v>0</v>
      </c>
      <c r="BF101" s="59">
        <f t="shared" si="73"/>
        <v>0</v>
      </c>
      <c r="BG101" s="63">
        <f t="shared" si="74"/>
        <v>0</v>
      </c>
    </row>
    <row r="102" spans="2:59" x14ac:dyDescent="0.25">
      <c r="B102" s="154">
        <v>86</v>
      </c>
      <c r="C102" s="63">
        <f>'Default parameters'!C100</f>
        <v>2.1699999999999999E-5</v>
      </c>
      <c r="D102" s="59">
        <f t="shared" si="39"/>
        <v>0</v>
      </c>
      <c r="E102" s="63">
        <f t="shared" si="42"/>
        <v>0</v>
      </c>
      <c r="F102" s="59">
        <f t="shared" si="40"/>
        <v>0</v>
      </c>
      <c r="G102" s="63">
        <f t="shared" si="43"/>
        <v>0</v>
      </c>
      <c r="H102" s="59">
        <f t="shared" si="41"/>
        <v>0</v>
      </c>
      <c r="I102" s="63">
        <f t="shared" si="44"/>
        <v>0</v>
      </c>
      <c r="J102" s="155"/>
      <c r="K102" s="156"/>
      <c r="L102" s="154">
        <v>86</v>
      </c>
      <c r="M102" s="63">
        <f>'Default parameters'!D100</f>
        <v>1.1E-5</v>
      </c>
      <c r="N102" s="59">
        <f t="shared" si="45"/>
        <v>0</v>
      </c>
      <c r="O102" s="63">
        <f t="shared" si="46"/>
        <v>0</v>
      </c>
      <c r="P102" s="59">
        <f t="shared" si="47"/>
        <v>0</v>
      </c>
      <c r="Q102" s="63">
        <f t="shared" si="48"/>
        <v>0</v>
      </c>
      <c r="R102" s="59">
        <f t="shared" si="49"/>
        <v>0</v>
      </c>
      <c r="S102" s="63">
        <f t="shared" si="50"/>
        <v>0</v>
      </c>
      <c r="T102" s="155"/>
      <c r="U102" s="156"/>
      <c r="V102" s="154">
        <v>86</v>
      </c>
      <c r="W102" s="63">
        <f>'Default parameters'!E100</f>
        <v>4.4693800000000002E-4</v>
      </c>
      <c r="X102" s="59">
        <f t="shared" si="51"/>
        <v>0</v>
      </c>
      <c r="Y102" s="63">
        <f t="shared" si="52"/>
        <v>0</v>
      </c>
      <c r="Z102" s="59">
        <f t="shared" si="53"/>
        <v>0</v>
      </c>
      <c r="AA102" s="63">
        <f t="shared" si="54"/>
        <v>0</v>
      </c>
      <c r="AB102" s="59">
        <f t="shared" si="55"/>
        <v>0</v>
      </c>
      <c r="AC102" s="63">
        <f t="shared" si="56"/>
        <v>0</v>
      </c>
      <c r="AD102" s="155"/>
      <c r="AE102" s="156"/>
      <c r="AF102" s="154">
        <v>86</v>
      </c>
      <c r="AG102" s="63">
        <f>'Default parameters'!F100</f>
        <v>2.4471399999999999E-4</v>
      </c>
      <c r="AH102" s="59">
        <f t="shared" si="57"/>
        <v>0</v>
      </c>
      <c r="AI102" s="63">
        <f t="shared" si="58"/>
        <v>0</v>
      </c>
      <c r="AJ102" s="59">
        <f t="shared" si="59"/>
        <v>0</v>
      </c>
      <c r="AK102" s="63">
        <f t="shared" si="60"/>
        <v>0</v>
      </c>
      <c r="AL102" s="59">
        <f t="shared" si="61"/>
        <v>0</v>
      </c>
      <c r="AM102" s="63">
        <f t="shared" si="62"/>
        <v>0</v>
      </c>
      <c r="AN102" s="155"/>
      <c r="AO102" s="156"/>
      <c r="AP102" s="154">
        <v>86</v>
      </c>
      <c r="AQ102" s="63">
        <f>'Default parameters'!G100</f>
        <v>3.8205299999999998E-4</v>
      </c>
      <c r="AR102" s="59">
        <f t="shared" si="63"/>
        <v>0</v>
      </c>
      <c r="AS102" s="63">
        <f t="shared" si="64"/>
        <v>0</v>
      </c>
      <c r="AT102" s="59">
        <f t="shared" si="65"/>
        <v>0</v>
      </c>
      <c r="AU102" s="63">
        <f t="shared" si="66"/>
        <v>0</v>
      </c>
      <c r="AV102" s="59">
        <f t="shared" si="67"/>
        <v>0</v>
      </c>
      <c r="AW102" s="63">
        <f t="shared" si="68"/>
        <v>0</v>
      </c>
      <c r="AX102" s="155"/>
      <c r="AY102" s="156"/>
      <c r="AZ102" s="154">
        <v>86</v>
      </c>
      <c r="BA102" s="63">
        <v>3.8205299999999998E-4</v>
      </c>
      <c r="BB102" s="59">
        <f t="shared" si="69"/>
        <v>0</v>
      </c>
      <c r="BC102" s="63">
        <f t="shared" si="70"/>
        <v>0</v>
      </c>
      <c r="BD102" s="59">
        <f t="shared" si="71"/>
        <v>0</v>
      </c>
      <c r="BE102" s="63">
        <f t="shared" si="72"/>
        <v>0</v>
      </c>
      <c r="BF102" s="59">
        <f t="shared" si="73"/>
        <v>0</v>
      </c>
      <c r="BG102" s="63">
        <f t="shared" si="74"/>
        <v>0</v>
      </c>
    </row>
    <row r="103" spans="2:59" x14ac:dyDescent="0.25">
      <c r="B103" s="154">
        <v>87</v>
      </c>
      <c r="C103" s="63">
        <f>'Default parameters'!C101</f>
        <v>1.9599999999999999E-5</v>
      </c>
      <c r="D103" s="59">
        <f t="shared" si="39"/>
        <v>0</v>
      </c>
      <c r="E103" s="63">
        <f t="shared" si="42"/>
        <v>0</v>
      </c>
      <c r="F103" s="59">
        <f t="shared" si="40"/>
        <v>0</v>
      </c>
      <c r="G103" s="63">
        <f t="shared" si="43"/>
        <v>0</v>
      </c>
      <c r="H103" s="59">
        <f t="shared" si="41"/>
        <v>0</v>
      </c>
      <c r="I103" s="63">
        <f t="shared" si="44"/>
        <v>0</v>
      </c>
      <c r="J103" s="155"/>
      <c r="K103" s="156"/>
      <c r="L103" s="154">
        <v>87</v>
      </c>
      <c r="M103" s="63">
        <f>'Default parameters'!D101</f>
        <v>9.8700000000000004E-6</v>
      </c>
      <c r="N103" s="59">
        <f t="shared" si="45"/>
        <v>0</v>
      </c>
      <c r="O103" s="63">
        <f t="shared" si="46"/>
        <v>0</v>
      </c>
      <c r="P103" s="59">
        <f t="shared" si="47"/>
        <v>0</v>
      </c>
      <c r="Q103" s="63">
        <f t="shared" si="48"/>
        <v>0</v>
      </c>
      <c r="R103" s="59">
        <f t="shared" si="49"/>
        <v>0</v>
      </c>
      <c r="S103" s="63">
        <f t="shared" si="50"/>
        <v>0</v>
      </c>
      <c r="T103" s="155"/>
      <c r="U103" s="156"/>
      <c r="V103" s="154">
        <v>87</v>
      </c>
      <c r="W103" s="63">
        <f>'Default parameters'!E101</f>
        <v>4.2241000000000002E-4</v>
      </c>
      <c r="X103" s="59">
        <f t="shared" si="51"/>
        <v>0</v>
      </c>
      <c r="Y103" s="63">
        <f t="shared" si="52"/>
        <v>0</v>
      </c>
      <c r="Z103" s="59">
        <f t="shared" si="53"/>
        <v>0</v>
      </c>
      <c r="AA103" s="63">
        <f t="shared" si="54"/>
        <v>0</v>
      </c>
      <c r="AB103" s="59">
        <f t="shared" si="55"/>
        <v>0</v>
      </c>
      <c r="AC103" s="63">
        <f t="shared" si="56"/>
        <v>0</v>
      </c>
      <c r="AD103" s="155"/>
      <c r="AE103" s="156"/>
      <c r="AF103" s="154">
        <v>87</v>
      </c>
      <c r="AG103" s="63">
        <f>'Default parameters'!F101</f>
        <v>2.2859000000000001E-4</v>
      </c>
      <c r="AH103" s="59">
        <f t="shared" si="57"/>
        <v>0</v>
      </c>
      <c r="AI103" s="63">
        <f t="shared" si="58"/>
        <v>0</v>
      </c>
      <c r="AJ103" s="59">
        <f t="shared" si="59"/>
        <v>0</v>
      </c>
      <c r="AK103" s="63">
        <f t="shared" si="60"/>
        <v>0</v>
      </c>
      <c r="AL103" s="59">
        <f t="shared" si="61"/>
        <v>0</v>
      </c>
      <c r="AM103" s="63">
        <f t="shared" si="62"/>
        <v>0</v>
      </c>
      <c r="AN103" s="155"/>
      <c r="AO103" s="156"/>
      <c r="AP103" s="154">
        <v>87</v>
      </c>
      <c r="AQ103" s="63">
        <f>'Default parameters'!G101</f>
        <v>3.5922200000000002E-4</v>
      </c>
      <c r="AR103" s="59">
        <f t="shared" si="63"/>
        <v>0</v>
      </c>
      <c r="AS103" s="63">
        <f t="shared" si="64"/>
        <v>0</v>
      </c>
      <c r="AT103" s="59">
        <f t="shared" si="65"/>
        <v>0</v>
      </c>
      <c r="AU103" s="63">
        <f t="shared" si="66"/>
        <v>0</v>
      </c>
      <c r="AV103" s="59">
        <f t="shared" si="67"/>
        <v>0</v>
      </c>
      <c r="AW103" s="63">
        <f t="shared" si="68"/>
        <v>0</v>
      </c>
      <c r="AX103" s="155"/>
      <c r="AY103" s="156"/>
      <c r="AZ103" s="154">
        <v>87</v>
      </c>
      <c r="BA103" s="63">
        <v>3.5922200000000002E-4</v>
      </c>
      <c r="BB103" s="59">
        <f t="shared" si="69"/>
        <v>0</v>
      </c>
      <c r="BC103" s="63">
        <f t="shared" si="70"/>
        <v>0</v>
      </c>
      <c r="BD103" s="59">
        <f t="shared" si="71"/>
        <v>0</v>
      </c>
      <c r="BE103" s="63">
        <f t="shared" si="72"/>
        <v>0</v>
      </c>
      <c r="BF103" s="59">
        <f t="shared" si="73"/>
        <v>0</v>
      </c>
      <c r="BG103" s="63">
        <f t="shared" si="74"/>
        <v>0</v>
      </c>
    </row>
    <row r="104" spans="2:59" x14ac:dyDescent="0.25">
      <c r="B104" s="154">
        <v>88</v>
      </c>
      <c r="C104" s="63">
        <f>'Default parameters'!C102</f>
        <v>1.77E-5</v>
      </c>
      <c r="D104" s="59">
        <f t="shared" si="39"/>
        <v>0</v>
      </c>
      <c r="E104" s="63">
        <f t="shared" si="42"/>
        <v>0</v>
      </c>
      <c r="F104" s="59">
        <f t="shared" si="40"/>
        <v>0</v>
      </c>
      <c r="G104" s="63">
        <f t="shared" si="43"/>
        <v>0</v>
      </c>
      <c r="H104" s="59">
        <f t="shared" si="41"/>
        <v>0</v>
      </c>
      <c r="I104" s="63">
        <f t="shared" si="44"/>
        <v>0</v>
      </c>
      <c r="J104" s="155"/>
      <c r="K104" s="156"/>
      <c r="L104" s="154">
        <v>88</v>
      </c>
      <c r="M104" s="63">
        <f>'Default parameters'!D102</f>
        <v>8.8200000000000003E-6</v>
      </c>
      <c r="N104" s="59">
        <f t="shared" si="45"/>
        <v>0</v>
      </c>
      <c r="O104" s="63">
        <f t="shared" si="46"/>
        <v>0</v>
      </c>
      <c r="P104" s="59">
        <f t="shared" si="47"/>
        <v>0</v>
      </c>
      <c r="Q104" s="63">
        <f t="shared" si="48"/>
        <v>0</v>
      </c>
      <c r="R104" s="59">
        <f t="shared" si="49"/>
        <v>0</v>
      </c>
      <c r="S104" s="63">
        <f t="shared" si="50"/>
        <v>0</v>
      </c>
      <c r="T104" s="155"/>
      <c r="U104" s="156"/>
      <c r="V104" s="154">
        <v>88</v>
      </c>
      <c r="W104" s="63">
        <f>'Default parameters'!E102</f>
        <v>3.9919599999999999E-4</v>
      </c>
      <c r="X104" s="59">
        <f t="shared" si="51"/>
        <v>0</v>
      </c>
      <c r="Y104" s="63">
        <f t="shared" si="52"/>
        <v>0</v>
      </c>
      <c r="Z104" s="59">
        <f t="shared" si="53"/>
        <v>0</v>
      </c>
      <c r="AA104" s="63">
        <f t="shared" si="54"/>
        <v>0</v>
      </c>
      <c r="AB104" s="59">
        <f t="shared" si="55"/>
        <v>0</v>
      </c>
      <c r="AC104" s="63">
        <f t="shared" si="56"/>
        <v>0</v>
      </c>
      <c r="AD104" s="155"/>
      <c r="AE104" s="156"/>
      <c r="AF104" s="154">
        <v>88</v>
      </c>
      <c r="AG104" s="63">
        <f>'Default parameters'!F102</f>
        <v>2.1348999999999999E-4</v>
      </c>
      <c r="AH104" s="59">
        <f t="shared" si="57"/>
        <v>0</v>
      </c>
      <c r="AI104" s="63">
        <f t="shared" si="58"/>
        <v>0</v>
      </c>
      <c r="AJ104" s="59">
        <f t="shared" si="59"/>
        <v>0</v>
      </c>
      <c r="AK104" s="63">
        <f t="shared" si="60"/>
        <v>0</v>
      </c>
      <c r="AL104" s="59">
        <f t="shared" si="61"/>
        <v>0</v>
      </c>
      <c r="AM104" s="63">
        <f t="shared" si="62"/>
        <v>0</v>
      </c>
      <c r="AN104" s="155"/>
      <c r="AO104" s="156"/>
      <c r="AP104" s="154">
        <v>88</v>
      </c>
      <c r="AQ104" s="63">
        <f>'Default parameters'!G102</f>
        <v>3.3769699999999998E-4</v>
      </c>
      <c r="AR104" s="59">
        <f t="shared" si="63"/>
        <v>0</v>
      </c>
      <c r="AS104" s="63">
        <f t="shared" si="64"/>
        <v>0</v>
      </c>
      <c r="AT104" s="59">
        <f t="shared" si="65"/>
        <v>0</v>
      </c>
      <c r="AU104" s="63">
        <f t="shared" si="66"/>
        <v>0</v>
      </c>
      <c r="AV104" s="59">
        <f t="shared" si="67"/>
        <v>0</v>
      </c>
      <c r="AW104" s="63">
        <f t="shared" si="68"/>
        <v>0</v>
      </c>
      <c r="AX104" s="155"/>
      <c r="AY104" s="156"/>
      <c r="AZ104" s="154">
        <v>88</v>
      </c>
      <c r="BA104" s="63">
        <v>3.3769699999999998E-4</v>
      </c>
      <c r="BB104" s="59">
        <f t="shared" si="69"/>
        <v>0</v>
      </c>
      <c r="BC104" s="63">
        <f t="shared" si="70"/>
        <v>0</v>
      </c>
      <c r="BD104" s="59">
        <f t="shared" si="71"/>
        <v>0</v>
      </c>
      <c r="BE104" s="63">
        <f t="shared" si="72"/>
        <v>0</v>
      </c>
      <c r="BF104" s="59">
        <f t="shared" si="73"/>
        <v>0</v>
      </c>
      <c r="BG104" s="63">
        <f t="shared" si="74"/>
        <v>0</v>
      </c>
    </row>
    <row r="105" spans="2:59" x14ac:dyDescent="0.25">
      <c r="B105" s="154">
        <v>89</v>
      </c>
      <c r="C105" s="63">
        <f>'Default parameters'!C103</f>
        <v>1.59E-5</v>
      </c>
      <c r="D105" s="59">
        <f t="shared" si="39"/>
        <v>0</v>
      </c>
      <c r="E105" s="63">
        <f t="shared" si="42"/>
        <v>0</v>
      </c>
      <c r="F105" s="59">
        <f t="shared" si="40"/>
        <v>0</v>
      </c>
      <c r="G105" s="63">
        <f t="shared" si="43"/>
        <v>0</v>
      </c>
      <c r="H105" s="59">
        <f t="shared" si="41"/>
        <v>0</v>
      </c>
      <c r="I105" s="63">
        <f t="shared" si="44"/>
        <v>0</v>
      </c>
      <c r="J105" s="155"/>
      <c r="K105" s="156"/>
      <c r="L105" s="154">
        <v>89</v>
      </c>
      <c r="M105" s="63">
        <f>'Default parameters'!D103</f>
        <v>7.8699999999999992E-6</v>
      </c>
      <c r="N105" s="59">
        <f t="shared" si="45"/>
        <v>0</v>
      </c>
      <c r="O105" s="63">
        <f t="shared" si="46"/>
        <v>0</v>
      </c>
      <c r="P105" s="59">
        <f t="shared" si="47"/>
        <v>0</v>
      </c>
      <c r="Q105" s="63">
        <f t="shared" si="48"/>
        <v>0</v>
      </c>
      <c r="R105" s="59">
        <f t="shared" si="49"/>
        <v>0</v>
      </c>
      <c r="S105" s="63">
        <f t="shared" si="50"/>
        <v>0</v>
      </c>
      <c r="T105" s="155"/>
      <c r="U105" s="156"/>
      <c r="V105" s="154">
        <v>89</v>
      </c>
      <c r="W105" s="63">
        <f>'Default parameters'!E103</f>
        <v>3.77227E-4</v>
      </c>
      <c r="X105" s="59">
        <f t="shared" si="51"/>
        <v>0</v>
      </c>
      <c r="Y105" s="63">
        <f t="shared" si="52"/>
        <v>0</v>
      </c>
      <c r="Z105" s="59">
        <f t="shared" si="53"/>
        <v>0</v>
      </c>
      <c r="AA105" s="63">
        <f t="shared" si="54"/>
        <v>0</v>
      </c>
      <c r="AB105" s="59">
        <f t="shared" si="55"/>
        <v>0</v>
      </c>
      <c r="AC105" s="63">
        <f t="shared" si="56"/>
        <v>0</v>
      </c>
      <c r="AD105" s="155"/>
      <c r="AE105" s="156"/>
      <c r="AF105" s="154">
        <v>89</v>
      </c>
      <c r="AG105" s="63">
        <f>'Default parameters'!F103</f>
        <v>1.9934900000000001E-4</v>
      </c>
      <c r="AH105" s="59">
        <f t="shared" si="57"/>
        <v>0</v>
      </c>
      <c r="AI105" s="63">
        <f t="shared" si="58"/>
        <v>0</v>
      </c>
      <c r="AJ105" s="59">
        <f t="shared" si="59"/>
        <v>0</v>
      </c>
      <c r="AK105" s="63">
        <f t="shared" si="60"/>
        <v>0</v>
      </c>
      <c r="AL105" s="59">
        <f t="shared" si="61"/>
        <v>0</v>
      </c>
      <c r="AM105" s="63">
        <f t="shared" si="62"/>
        <v>0</v>
      </c>
      <c r="AN105" s="155"/>
      <c r="AO105" s="156"/>
      <c r="AP105" s="154">
        <v>89</v>
      </c>
      <c r="AQ105" s="63">
        <f>'Default parameters'!G103</f>
        <v>3.17406E-4</v>
      </c>
      <c r="AR105" s="59">
        <f t="shared" si="63"/>
        <v>0</v>
      </c>
      <c r="AS105" s="63">
        <f t="shared" si="64"/>
        <v>0</v>
      </c>
      <c r="AT105" s="59">
        <f t="shared" si="65"/>
        <v>0</v>
      </c>
      <c r="AU105" s="63">
        <f t="shared" si="66"/>
        <v>0</v>
      </c>
      <c r="AV105" s="59">
        <f t="shared" si="67"/>
        <v>0</v>
      </c>
      <c r="AW105" s="63">
        <f t="shared" si="68"/>
        <v>0</v>
      </c>
      <c r="AX105" s="155"/>
      <c r="AY105" s="156"/>
      <c r="AZ105" s="154">
        <v>89</v>
      </c>
      <c r="BA105" s="63">
        <v>3.17406E-4</v>
      </c>
      <c r="BB105" s="59">
        <f t="shared" si="69"/>
        <v>0</v>
      </c>
      <c r="BC105" s="63">
        <f t="shared" si="70"/>
        <v>0</v>
      </c>
      <c r="BD105" s="59">
        <f t="shared" si="71"/>
        <v>0</v>
      </c>
      <c r="BE105" s="63">
        <f t="shared" si="72"/>
        <v>0</v>
      </c>
      <c r="BF105" s="59">
        <f t="shared" si="73"/>
        <v>0</v>
      </c>
      <c r="BG105" s="63">
        <f t="shared" si="74"/>
        <v>0</v>
      </c>
    </row>
    <row r="106" spans="2:59" x14ac:dyDescent="0.25">
      <c r="B106" s="154">
        <v>90</v>
      </c>
      <c r="C106" s="63">
        <f>'Default parameters'!C104</f>
        <v>1.43E-5</v>
      </c>
      <c r="D106" s="59">
        <f t="shared" si="39"/>
        <v>0</v>
      </c>
      <c r="E106" s="63">
        <f t="shared" si="42"/>
        <v>0</v>
      </c>
      <c r="F106" s="59">
        <f t="shared" si="40"/>
        <v>0</v>
      </c>
      <c r="G106" s="63">
        <f t="shared" si="43"/>
        <v>0</v>
      </c>
      <c r="H106" s="59">
        <f t="shared" si="41"/>
        <v>0</v>
      </c>
      <c r="I106" s="63">
        <f t="shared" si="44"/>
        <v>0</v>
      </c>
      <c r="J106" s="155"/>
      <c r="K106" s="156"/>
      <c r="L106" s="154">
        <v>90</v>
      </c>
      <c r="M106" s="63">
        <f>'Default parameters'!D104</f>
        <v>7.0299999999999996E-6</v>
      </c>
      <c r="N106" s="59">
        <f t="shared" si="45"/>
        <v>0</v>
      </c>
      <c r="O106" s="63">
        <f t="shared" si="46"/>
        <v>0</v>
      </c>
      <c r="P106" s="59">
        <f t="shared" si="47"/>
        <v>0</v>
      </c>
      <c r="Q106" s="63">
        <f t="shared" si="48"/>
        <v>0</v>
      </c>
      <c r="R106" s="59">
        <f t="shared" si="49"/>
        <v>0</v>
      </c>
      <c r="S106" s="63">
        <f t="shared" si="50"/>
        <v>0</v>
      </c>
      <c r="T106" s="155"/>
      <c r="U106" s="156"/>
      <c r="V106" s="154">
        <v>90</v>
      </c>
      <c r="W106" s="63">
        <f>'Default parameters'!E104</f>
        <v>3.5643600000000001E-4</v>
      </c>
      <c r="X106" s="59">
        <f t="shared" si="51"/>
        <v>0</v>
      </c>
      <c r="Y106" s="63">
        <f t="shared" si="52"/>
        <v>0</v>
      </c>
      <c r="Z106" s="59">
        <f t="shared" si="53"/>
        <v>0</v>
      </c>
      <c r="AA106" s="63">
        <f t="shared" si="54"/>
        <v>0</v>
      </c>
      <c r="AB106" s="59">
        <f t="shared" si="55"/>
        <v>0</v>
      </c>
      <c r="AC106" s="63">
        <f t="shared" si="56"/>
        <v>0</v>
      </c>
      <c r="AD106" s="155"/>
      <c r="AE106" s="156"/>
      <c r="AF106" s="154">
        <v>90</v>
      </c>
      <c r="AG106" s="63">
        <f>'Default parameters'!F104</f>
        <v>1.86109E-4</v>
      </c>
      <c r="AH106" s="59">
        <f t="shared" si="57"/>
        <v>0</v>
      </c>
      <c r="AI106" s="63">
        <f t="shared" si="58"/>
        <v>0</v>
      </c>
      <c r="AJ106" s="59">
        <f t="shared" si="59"/>
        <v>0</v>
      </c>
      <c r="AK106" s="63">
        <f t="shared" si="60"/>
        <v>0</v>
      </c>
      <c r="AL106" s="59">
        <f t="shared" si="61"/>
        <v>0</v>
      </c>
      <c r="AM106" s="63">
        <f t="shared" si="62"/>
        <v>0</v>
      </c>
      <c r="AN106" s="155"/>
      <c r="AO106" s="156"/>
      <c r="AP106" s="154">
        <v>90</v>
      </c>
      <c r="AQ106" s="63">
        <f>'Default parameters'!G104</f>
        <v>2.9828100000000001E-4</v>
      </c>
      <c r="AR106" s="59">
        <f t="shared" si="63"/>
        <v>0</v>
      </c>
      <c r="AS106" s="63">
        <f t="shared" si="64"/>
        <v>0</v>
      </c>
      <c r="AT106" s="59">
        <f t="shared" si="65"/>
        <v>0</v>
      </c>
      <c r="AU106" s="63">
        <f t="shared" si="66"/>
        <v>0</v>
      </c>
      <c r="AV106" s="59">
        <f t="shared" si="67"/>
        <v>0</v>
      </c>
      <c r="AW106" s="63">
        <f t="shared" si="68"/>
        <v>0</v>
      </c>
      <c r="AX106" s="155"/>
      <c r="AY106" s="156"/>
      <c r="AZ106" s="154">
        <v>90</v>
      </c>
      <c r="BA106" s="63">
        <v>2.9828100000000001E-4</v>
      </c>
      <c r="BB106" s="59">
        <f t="shared" si="69"/>
        <v>0</v>
      </c>
      <c r="BC106" s="63">
        <f t="shared" si="70"/>
        <v>0</v>
      </c>
      <c r="BD106" s="59">
        <f t="shared" si="71"/>
        <v>0</v>
      </c>
      <c r="BE106" s="63">
        <f t="shared" si="72"/>
        <v>0</v>
      </c>
      <c r="BF106" s="59">
        <f t="shared" si="73"/>
        <v>0</v>
      </c>
      <c r="BG106" s="63">
        <f t="shared" si="74"/>
        <v>0</v>
      </c>
    </row>
    <row r="107" spans="2:59" x14ac:dyDescent="0.25">
      <c r="B107" s="154">
        <v>91</v>
      </c>
      <c r="C107" s="63">
        <f>'Default parameters'!C105</f>
        <v>1.29E-5</v>
      </c>
      <c r="D107" s="59">
        <f t="shared" si="39"/>
        <v>0</v>
      </c>
      <c r="E107" s="63">
        <f t="shared" si="42"/>
        <v>0</v>
      </c>
      <c r="F107" s="59">
        <f t="shared" si="40"/>
        <v>0</v>
      </c>
      <c r="G107" s="63">
        <f t="shared" si="43"/>
        <v>0</v>
      </c>
      <c r="H107" s="59">
        <f t="shared" si="41"/>
        <v>0</v>
      </c>
      <c r="I107" s="63">
        <f t="shared" si="44"/>
        <v>0</v>
      </c>
      <c r="J107" s="155"/>
      <c r="K107" s="156"/>
      <c r="L107" s="154">
        <v>91</v>
      </c>
      <c r="M107" s="63">
        <f>'Default parameters'!D105</f>
        <v>6.2700000000000001E-6</v>
      </c>
      <c r="N107" s="59">
        <f t="shared" si="45"/>
        <v>0</v>
      </c>
      <c r="O107" s="63">
        <f t="shared" si="46"/>
        <v>0</v>
      </c>
      <c r="P107" s="59">
        <f t="shared" si="47"/>
        <v>0</v>
      </c>
      <c r="Q107" s="63">
        <f t="shared" si="48"/>
        <v>0</v>
      </c>
      <c r="R107" s="59">
        <f t="shared" si="49"/>
        <v>0</v>
      </c>
      <c r="S107" s="63">
        <f t="shared" si="50"/>
        <v>0</v>
      </c>
      <c r="T107" s="155"/>
      <c r="U107" s="156"/>
      <c r="V107" s="154">
        <v>91</v>
      </c>
      <c r="W107" s="63">
        <f>'Default parameters'!E105</f>
        <v>3.3676000000000002E-4</v>
      </c>
      <c r="X107" s="59">
        <f t="shared" si="51"/>
        <v>0</v>
      </c>
      <c r="Y107" s="63">
        <f t="shared" si="52"/>
        <v>0</v>
      </c>
      <c r="Z107" s="59">
        <f t="shared" si="53"/>
        <v>0</v>
      </c>
      <c r="AA107" s="63">
        <f t="shared" si="54"/>
        <v>0</v>
      </c>
      <c r="AB107" s="59">
        <f t="shared" si="55"/>
        <v>0</v>
      </c>
      <c r="AC107" s="63">
        <f t="shared" si="56"/>
        <v>0</v>
      </c>
      <c r="AD107" s="155"/>
      <c r="AE107" s="156"/>
      <c r="AF107" s="154">
        <v>91</v>
      </c>
      <c r="AG107" s="63">
        <f>'Default parameters'!F105</f>
        <v>1.73714E-4</v>
      </c>
      <c r="AH107" s="59">
        <f t="shared" si="57"/>
        <v>0</v>
      </c>
      <c r="AI107" s="63">
        <f t="shared" si="58"/>
        <v>0</v>
      </c>
      <c r="AJ107" s="59">
        <f t="shared" si="59"/>
        <v>0</v>
      </c>
      <c r="AK107" s="63">
        <f t="shared" si="60"/>
        <v>0</v>
      </c>
      <c r="AL107" s="59">
        <f t="shared" si="61"/>
        <v>0</v>
      </c>
      <c r="AM107" s="63">
        <f t="shared" si="62"/>
        <v>0</v>
      </c>
      <c r="AN107" s="155"/>
      <c r="AO107" s="156"/>
      <c r="AP107" s="154">
        <v>91</v>
      </c>
      <c r="AQ107" s="63">
        <f>'Default parameters'!G105</f>
        <v>2.8025700000000001E-4</v>
      </c>
      <c r="AR107" s="59">
        <f t="shared" si="63"/>
        <v>0</v>
      </c>
      <c r="AS107" s="63">
        <f t="shared" si="64"/>
        <v>0</v>
      </c>
      <c r="AT107" s="59">
        <f t="shared" si="65"/>
        <v>0</v>
      </c>
      <c r="AU107" s="63">
        <f t="shared" si="66"/>
        <v>0</v>
      </c>
      <c r="AV107" s="59">
        <f t="shared" si="67"/>
        <v>0</v>
      </c>
      <c r="AW107" s="63">
        <f t="shared" si="68"/>
        <v>0</v>
      </c>
      <c r="AX107" s="155"/>
      <c r="AY107" s="156"/>
      <c r="AZ107" s="154">
        <v>91</v>
      </c>
      <c r="BA107" s="63">
        <v>2.8025700000000001E-4</v>
      </c>
      <c r="BB107" s="59">
        <f t="shared" si="69"/>
        <v>0</v>
      </c>
      <c r="BC107" s="63">
        <f t="shared" si="70"/>
        <v>0</v>
      </c>
      <c r="BD107" s="59">
        <f t="shared" si="71"/>
        <v>0</v>
      </c>
      <c r="BE107" s="63">
        <f t="shared" si="72"/>
        <v>0</v>
      </c>
      <c r="BF107" s="59">
        <f t="shared" si="73"/>
        <v>0</v>
      </c>
      <c r="BG107" s="63">
        <f t="shared" si="74"/>
        <v>0</v>
      </c>
    </row>
    <row r="108" spans="2:59" x14ac:dyDescent="0.25">
      <c r="B108" s="154">
        <v>92</v>
      </c>
      <c r="C108" s="63">
        <f>'Default parameters'!C106</f>
        <v>1.1600000000000001E-5</v>
      </c>
      <c r="D108" s="59">
        <f t="shared" si="39"/>
        <v>0</v>
      </c>
      <c r="E108" s="63">
        <f t="shared" si="42"/>
        <v>0</v>
      </c>
      <c r="F108" s="59">
        <f t="shared" si="40"/>
        <v>0</v>
      </c>
      <c r="G108" s="63">
        <f t="shared" si="43"/>
        <v>0</v>
      </c>
      <c r="H108" s="59">
        <f t="shared" si="41"/>
        <v>0</v>
      </c>
      <c r="I108" s="63">
        <f t="shared" si="44"/>
        <v>0</v>
      </c>
      <c r="J108" s="155"/>
      <c r="K108" s="156"/>
      <c r="L108" s="154">
        <v>92</v>
      </c>
      <c r="M108" s="63">
        <f>'Default parameters'!D106</f>
        <v>5.5899999999999998E-6</v>
      </c>
      <c r="N108" s="59">
        <f t="shared" si="45"/>
        <v>0</v>
      </c>
      <c r="O108" s="63">
        <f t="shared" si="46"/>
        <v>0</v>
      </c>
      <c r="P108" s="59">
        <f t="shared" si="47"/>
        <v>0</v>
      </c>
      <c r="Q108" s="63">
        <f t="shared" si="48"/>
        <v>0</v>
      </c>
      <c r="R108" s="59">
        <f t="shared" si="49"/>
        <v>0</v>
      </c>
      <c r="S108" s="63">
        <f t="shared" si="50"/>
        <v>0</v>
      </c>
      <c r="T108" s="155"/>
      <c r="U108" s="156"/>
      <c r="V108" s="154">
        <v>92</v>
      </c>
      <c r="W108" s="63">
        <f>'Default parameters'!E106</f>
        <v>3.1814000000000001E-4</v>
      </c>
      <c r="X108" s="59">
        <f t="shared" si="51"/>
        <v>0</v>
      </c>
      <c r="Y108" s="63">
        <f t="shared" si="52"/>
        <v>0</v>
      </c>
      <c r="Z108" s="59">
        <f t="shared" si="53"/>
        <v>0</v>
      </c>
      <c r="AA108" s="63">
        <f t="shared" si="54"/>
        <v>0</v>
      </c>
      <c r="AB108" s="59">
        <f t="shared" si="55"/>
        <v>0</v>
      </c>
      <c r="AC108" s="63">
        <f t="shared" si="56"/>
        <v>0</v>
      </c>
      <c r="AD108" s="155"/>
      <c r="AE108" s="156"/>
      <c r="AF108" s="154">
        <v>92</v>
      </c>
      <c r="AG108" s="63">
        <f>'Default parameters'!F106</f>
        <v>1.6211099999999999E-4</v>
      </c>
      <c r="AH108" s="59">
        <f t="shared" si="57"/>
        <v>0</v>
      </c>
      <c r="AI108" s="63">
        <f t="shared" si="58"/>
        <v>0</v>
      </c>
      <c r="AJ108" s="59">
        <f t="shared" si="59"/>
        <v>0</v>
      </c>
      <c r="AK108" s="63">
        <f t="shared" si="60"/>
        <v>0</v>
      </c>
      <c r="AL108" s="59">
        <f t="shared" si="61"/>
        <v>0</v>
      </c>
      <c r="AM108" s="63">
        <f t="shared" si="62"/>
        <v>0</v>
      </c>
      <c r="AN108" s="155"/>
      <c r="AO108" s="156"/>
      <c r="AP108" s="154">
        <v>92</v>
      </c>
      <c r="AQ108" s="63">
        <f>'Default parameters'!G106</f>
        <v>2.6327300000000001E-4</v>
      </c>
      <c r="AR108" s="59">
        <f t="shared" si="63"/>
        <v>0</v>
      </c>
      <c r="AS108" s="63">
        <f t="shared" si="64"/>
        <v>0</v>
      </c>
      <c r="AT108" s="59">
        <f t="shared" si="65"/>
        <v>0</v>
      </c>
      <c r="AU108" s="63">
        <f t="shared" si="66"/>
        <v>0</v>
      </c>
      <c r="AV108" s="59">
        <f t="shared" si="67"/>
        <v>0</v>
      </c>
      <c r="AW108" s="63">
        <f t="shared" si="68"/>
        <v>0</v>
      </c>
      <c r="AX108" s="155"/>
      <c r="AY108" s="156"/>
      <c r="AZ108" s="154">
        <v>92</v>
      </c>
      <c r="BA108" s="63">
        <v>2.6327300000000001E-4</v>
      </c>
      <c r="BB108" s="59">
        <f t="shared" si="69"/>
        <v>0</v>
      </c>
      <c r="BC108" s="63">
        <f t="shared" si="70"/>
        <v>0</v>
      </c>
      <c r="BD108" s="59">
        <f t="shared" si="71"/>
        <v>0</v>
      </c>
      <c r="BE108" s="63">
        <f t="shared" si="72"/>
        <v>0</v>
      </c>
      <c r="BF108" s="59">
        <f t="shared" si="73"/>
        <v>0</v>
      </c>
      <c r="BG108" s="63">
        <f t="shared" si="74"/>
        <v>0</v>
      </c>
    </row>
    <row r="109" spans="2:59" x14ac:dyDescent="0.25">
      <c r="B109" s="154">
        <v>93</v>
      </c>
      <c r="C109" s="63">
        <f>'Default parameters'!C107</f>
        <v>1.0499999999999999E-5</v>
      </c>
      <c r="D109" s="59">
        <f t="shared" si="39"/>
        <v>0</v>
      </c>
      <c r="E109" s="63">
        <f t="shared" si="42"/>
        <v>0</v>
      </c>
      <c r="F109" s="59">
        <f t="shared" si="40"/>
        <v>0</v>
      </c>
      <c r="G109" s="63">
        <f t="shared" si="43"/>
        <v>0</v>
      </c>
      <c r="H109" s="59">
        <f t="shared" si="41"/>
        <v>0</v>
      </c>
      <c r="I109" s="63">
        <f t="shared" si="44"/>
        <v>0</v>
      </c>
      <c r="J109" s="155"/>
      <c r="K109" s="156"/>
      <c r="L109" s="154">
        <v>93</v>
      </c>
      <c r="M109" s="63">
        <f>'Default parameters'!D107</f>
        <v>4.9899999999999997E-6</v>
      </c>
      <c r="N109" s="59">
        <f t="shared" si="45"/>
        <v>0</v>
      </c>
      <c r="O109" s="63">
        <f t="shared" si="46"/>
        <v>0</v>
      </c>
      <c r="P109" s="59">
        <f t="shared" si="47"/>
        <v>0</v>
      </c>
      <c r="Q109" s="63">
        <f t="shared" si="48"/>
        <v>0</v>
      </c>
      <c r="R109" s="59">
        <f t="shared" si="49"/>
        <v>0</v>
      </c>
      <c r="S109" s="63">
        <f t="shared" si="50"/>
        <v>0</v>
      </c>
      <c r="T109" s="155"/>
      <c r="U109" s="156"/>
      <c r="V109" s="154">
        <v>93</v>
      </c>
      <c r="W109" s="63">
        <f>'Default parameters'!E107</f>
        <v>3.0052099999999999E-4</v>
      </c>
      <c r="X109" s="59">
        <f t="shared" si="51"/>
        <v>0</v>
      </c>
      <c r="Y109" s="63">
        <f t="shared" si="52"/>
        <v>0</v>
      </c>
      <c r="Z109" s="59">
        <f t="shared" si="53"/>
        <v>0</v>
      </c>
      <c r="AA109" s="63">
        <f t="shared" si="54"/>
        <v>0</v>
      </c>
      <c r="AB109" s="59">
        <f t="shared" si="55"/>
        <v>0</v>
      </c>
      <c r="AC109" s="63">
        <f t="shared" si="56"/>
        <v>0</v>
      </c>
      <c r="AD109" s="155"/>
      <c r="AE109" s="156"/>
      <c r="AF109" s="154">
        <v>93</v>
      </c>
      <c r="AG109" s="63">
        <f>'Default parameters'!F107</f>
        <v>1.5125300000000001E-4</v>
      </c>
      <c r="AH109" s="59">
        <f t="shared" si="57"/>
        <v>0</v>
      </c>
      <c r="AI109" s="63">
        <f t="shared" si="58"/>
        <v>0</v>
      </c>
      <c r="AJ109" s="59">
        <f t="shared" si="59"/>
        <v>0</v>
      </c>
      <c r="AK109" s="63">
        <f t="shared" si="60"/>
        <v>0</v>
      </c>
      <c r="AL109" s="59">
        <f t="shared" si="61"/>
        <v>0</v>
      </c>
      <c r="AM109" s="63">
        <f t="shared" si="62"/>
        <v>0</v>
      </c>
      <c r="AN109" s="155"/>
      <c r="AO109" s="156"/>
      <c r="AP109" s="154">
        <v>93</v>
      </c>
      <c r="AQ109" s="63">
        <f>'Default parameters'!G107</f>
        <v>2.4727100000000003E-4</v>
      </c>
      <c r="AR109" s="59">
        <f t="shared" si="63"/>
        <v>0</v>
      </c>
      <c r="AS109" s="63">
        <f t="shared" si="64"/>
        <v>0</v>
      </c>
      <c r="AT109" s="59">
        <f t="shared" si="65"/>
        <v>0</v>
      </c>
      <c r="AU109" s="63">
        <f t="shared" si="66"/>
        <v>0</v>
      </c>
      <c r="AV109" s="59">
        <f t="shared" si="67"/>
        <v>0</v>
      </c>
      <c r="AW109" s="63">
        <f t="shared" si="68"/>
        <v>0</v>
      </c>
      <c r="AX109" s="155"/>
      <c r="AY109" s="156"/>
      <c r="AZ109" s="154">
        <v>93</v>
      </c>
      <c r="BA109" s="63">
        <v>2.4727100000000003E-4</v>
      </c>
      <c r="BB109" s="59">
        <f t="shared" si="69"/>
        <v>0</v>
      </c>
      <c r="BC109" s="63">
        <f t="shared" si="70"/>
        <v>0</v>
      </c>
      <c r="BD109" s="59">
        <f t="shared" si="71"/>
        <v>0</v>
      </c>
      <c r="BE109" s="63">
        <f t="shared" si="72"/>
        <v>0</v>
      </c>
      <c r="BF109" s="59">
        <f t="shared" si="73"/>
        <v>0</v>
      </c>
      <c r="BG109" s="63">
        <f t="shared" si="74"/>
        <v>0</v>
      </c>
    </row>
    <row r="110" spans="2:59" x14ac:dyDescent="0.25">
      <c r="B110" s="154">
        <v>94</v>
      </c>
      <c r="C110" s="63">
        <f>'Default parameters'!C108</f>
        <v>9.4299999999999995E-6</v>
      </c>
      <c r="D110" s="59">
        <f t="shared" si="39"/>
        <v>0</v>
      </c>
      <c r="E110" s="63">
        <f t="shared" si="42"/>
        <v>0</v>
      </c>
      <c r="F110" s="59">
        <f t="shared" si="40"/>
        <v>0</v>
      </c>
      <c r="G110" s="63">
        <f t="shared" si="43"/>
        <v>0</v>
      </c>
      <c r="H110" s="59">
        <f t="shared" si="41"/>
        <v>0</v>
      </c>
      <c r="I110" s="63">
        <f t="shared" si="44"/>
        <v>0</v>
      </c>
      <c r="J110" s="155"/>
      <c r="K110" s="156"/>
      <c r="L110" s="154">
        <v>94</v>
      </c>
      <c r="M110" s="63">
        <f>'Default parameters'!D108</f>
        <v>4.4499999999999997E-6</v>
      </c>
      <c r="N110" s="59">
        <f t="shared" si="45"/>
        <v>0</v>
      </c>
      <c r="O110" s="63">
        <f t="shared" si="46"/>
        <v>0</v>
      </c>
      <c r="P110" s="59">
        <f t="shared" si="47"/>
        <v>0</v>
      </c>
      <c r="Q110" s="63">
        <f t="shared" si="48"/>
        <v>0</v>
      </c>
      <c r="R110" s="59">
        <f t="shared" si="49"/>
        <v>0</v>
      </c>
      <c r="S110" s="63">
        <f t="shared" si="50"/>
        <v>0</v>
      </c>
      <c r="T110" s="155"/>
      <c r="U110" s="156"/>
      <c r="V110" s="154">
        <v>94</v>
      </c>
      <c r="W110" s="63">
        <f>'Default parameters'!E108</f>
        <v>2.8384800000000001E-4</v>
      </c>
      <c r="X110" s="59">
        <f t="shared" si="51"/>
        <v>0</v>
      </c>
      <c r="Y110" s="63">
        <f t="shared" si="52"/>
        <v>0</v>
      </c>
      <c r="Z110" s="59">
        <f t="shared" si="53"/>
        <v>0</v>
      </c>
      <c r="AA110" s="63">
        <f t="shared" si="54"/>
        <v>0</v>
      </c>
      <c r="AB110" s="59">
        <f t="shared" si="55"/>
        <v>0</v>
      </c>
      <c r="AC110" s="63">
        <f t="shared" si="56"/>
        <v>0</v>
      </c>
      <c r="AD110" s="155"/>
      <c r="AE110" s="156"/>
      <c r="AF110" s="154">
        <v>94</v>
      </c>
      <c r="AG110" s="63">
        <f>'Default parameters'!F108</f>
        <v>1.41092E-4</v>
      </c>
      <c r="AH110" s="59">
        <f t="shared" si="57"/>
        <v>0</v>
      </c>
      <c r="AI110" s="63">
        <f t="shared" si="58"/>
        <v>0</v>
      </c>
      <c r="AJ110" s="59">
        <f t="shared" si="59"/>
        <v>0</v>
      </c>
      <c r="AK110" s="63">
        <f t="shared" si="60"/>
        <v>0</v>
      </c>
      <c r="AL110" s="59">
        <f t="shared" si="61"/>
        <v>0</v>
      </c>
      <c r="AM110" s="63">
        <f t="shared" si="62"/>
        <v>0</v>
      </c>
      <c r="AN110" s="155"/>
      <c r="AO110" s="156"/>
      <c r="AP110" s="154">
        <v>94</v>
      </c>
      <c r="AQ110" s="63">
        <f>'Default parameters'!G108</f>
        <v>2.32196E-4</v>
      </c>
      <c r="AR110" s="59">
        <f t="shared" si="63"/>
        <v>0</v>
      </c>
      <c r="AS110" s="63">
        <f t="shared" si="64"/>
        <v>0</v>
      </c>
      <c r="AT110" s="59">
        <f t="shared" si="65"/>
        <v>0</v>
      </c>
      <c r="AU110" s="63">
        <f t="shared" si="66"/>
        <v>0</v>
      </c>
      <c r="AV110" s="59">
        <f t="shared" si="67"/>
        <v>0</v>
      </c>
      <c r="AW110" s="63">
        <f t="shared" si="68"/>
        <v>0</v>
      </c>
      <c r="AX110" s="155"/>
      <c r="AY110" s="156"/>
      <c r="AZ110" s="154">
        <v>94</v>
      </c>
      <c r="BA110" s="63">
        <v>2.32196E-4</v>
      </c>
      <c r="BB110" s="59">
        <f t="shared" si="69"/>
        <v>0</v>
      </c>
      <c r="BC110" s="63">
        <f t="shared" si="70"/>
        <v>0</v>
      </c>
      <c r="BD110" s="59">
        <f t="shared" si="71"/>
        <v>0</v>
      </c>
      <c r="BE110" s="63">
        <f t="shared" si="72"/>
        <v>0</v>
      </c>
      <c r="BF110" s="59">
        <f t="shared" si="73"/>
        <v>0</v>
      </c>
      <c r="BG110" s="63">
        <f t="shared" si="74"/>
        <v>0</v>
      </c>
    </row>
    <row r="111" spans="2:59" x14ac:dyDescent="0.25">
      <c r="B111" s="154">
        <v>95</v>
      </c>
      <c r="C111" s="63">
        <f>'Default parameters'!C109</f>
        <v>8.4800000000000001E-6</v>
      </c>
      <c r="D111" s="59">
        <f t="shared" si="39"/>
        <v>0</v>
      </c>
      <c r="E111" s="63">
        <f t="shared" si="42"/>
        <v>0</v>
      </c>
      <c r="F111" s="59">
        <f t="shared" si="40"/>
        <v>0</v>
      </c>
      <c r="G111" s="63">
        <f t="shared" si="43"/>
        <v>0</v>
      </c>
      <c r="H111" s="59">
        <f t="shared" si="41"/>
        <v>0</v>
      </c>
      <c r="I111" s="63">
        <f t="shared" si="44"/>
        <v>0</v>
      </c>
      <c r="J111" s="155"/>
      <c r="K111" s="156"/>
      <c r="L111" s="154">
        <v>95</v>
      </c>
      <c r="M111" s="63">
        <f>'Default parameters'!D109</f>
        <v>3.9600000000000002E-6</v>
      </c>
      <c r="N111" s="59">
        <f t="shared" si="45"/>
        <v>0</v>
      </c>
      <c r="O111" s="63">
        <f t="shared" si="46"/>
        <v>0</v>
      </c>
      <c r="P111" s="59">
        <f t="shared" si="47"/>
        <v>0</v>
      </c>
      <c r="Q111" s="63">
        <f t="shared" si="48"/>
        <v>0</v>
      </c>
      <c r="R111" s="59">
        <f t="shared" si="49"/>
        <v>0</v>
      </c>
      <c r="S111" s="63">
        <f t="shared" si="50"/>
        <v>0</v>
      </c>
      <c r="T111" s="155"/>
      <c r="U111" s="156"/>
      <c r="V111" s="154">
        <v>95</v>
      </c>
      <c r="W111" s="63">
        <f>'Default parameters'!E109</f>
        <v>2.6807099999999999E-4</v>
      </c>
      <c r="X111" s="59">
        <f t="shared" si="51"/>
        <v>0</v>
      </c>
      <c r="Y111" s="63">
        <f t="shared" si="52"/>
        <v>0</v>
      </c>
      <c r="Z111" s="59">
        <f t="shared" si="53"/>
        <v>0</v>
      </c>
      <c r="AA111" s="63">
        <f t="shared" si="54"/>
        <v>0</v>
      </c>
      <c r="AB111" s="59">
        <f t="shared" si="55"/>
        <v>0</v>
      </c>
      <c r="AC111" s="63">
        <f t="shared" si="56"/>
        <v>0</v>
      </c>
      <c r="AD111" s="155"/>
      <c r="AE111" s="156"/>
      <c r="AF111" s="154">
        <v>95</v>
      </c>
      <c r="AG111" s="63">
        <f>'Default parameters'!F109</f>
        <v>1.3158500000000001E-4</v>
      </c>
      <c r="AH111" s="59">
        <f t="shared" si="57"/>
        <v>0</v>
      </c>
      <c r="AI111" s="63">
        <f t="shared" si="58"/>
        <v>0</v>
      </c>
      <c r="AJ111" s="59">
        <f t="shared" si="59"/>
        <v>0</v>
      </c>
      <c r="AK111" s="63">
        <f t="shared" si="60"/>
        <v>0</v>
      </c>
      <c r="AL111" s="59">
        <f t="shared" si="61"/>
        <v>0</v>
      </c>
      <c r="AM111" s="63">
        <f t="shared" si="62"/>
        <v>0</v>
      </c>
      <c r="AN111" s="155"/>
      <c r="AO111" s="156"/>
      <c r="AP111" s="154">
        <v>95</v>
      </c>
      <c r="AQ111" s="63">
        <f>'Default parameters'!G109</f>
        <v>2.1799699999999999E-4</v>
      </c>
      <c r="AR111" s="59">
        <f t="shared" si="63"/>
        <v>0</v>
      </c>
      <c r="AS111" s="63">
        <f t="shared" si="64"/>
        <v>0</v>
      </c>
      <c r="AT111" s="59">
        <f t="shared" si="65"/>
        <v>0</v>
      </c>
      <c r="AU111" s="63">
        <f t="shared" si="66"/>
        <v>0</v>
      </c>
      <c r="AV111" s="59">
        <f t="shared" si="67"/>
        <v>0</v>
      </c>
      <c r="AW111" s="63">
        <f t="shared" si="68"/>
        <v>0</v>
      </c>
      <c r="AX111" s="155"/>
      <c r="AY111" s="156"/>
      <c r="AZ111" s="154">
        <v>95</v>
      </c>
      <c r="BA111" s="63">
        <v>2.1799699999999999E-4</v>
      </c>
      <c r="BB111" s="59">
        <f t="shared" si="69"/>
        <v>0</v>
      </c>
      <c r="BC111" s="63">
        <f t="shared" si="70"/>
        <v>0</v>
      </c>
      <c r="BD111" s="59">
        <f t="shared" si="71"/>
        <v>0</v>
      </c>
      <c r="BE111" s="63">
        <f t="shared" si="72"/>
        <v>0</v>
      </c>
      <c r="BF111" s="59">
        <f t="shared" si="73"/>
        <v>0</v>
      </c>
      <c r="BG111" s="63">
        <f t="shared" si="74"/>
        <v>0</v>
      </c>
    </row>
    <row r="112" spans="2:59" x14ac:dyDescent="0.25">
      <c r="B112" s="154">
        <v>96</v>
      </c>
      <c r="C112" s="63">
        <f>'Default parameters'!C110</f>
        <v>7.6299999999999998E-6</v>
      </c>
      <c r="D112" s="59">
        <f t="shared" ref="D112:D143" si="75">IF(AND(B112&gt;($D$8-1), B112&lt;$D$9),1,0)</f>
        <v>0</v>
      </c>
      <c r="E112" s="63">
        <f t="shared" si="42"/>
        <v>0</v>
      </c>
      <c r="F112" s="59">
        <f t="shared" ref="F112:F143" si="76">IF(AND(B112&gt;($E$8-1), B112&lt;$E$9),1,0)</f>
        <v>0</v>
      </c>
      <c r="G112" s="63">
        <f t="shared" si="43"/>
        <v>0</v>
      </c>
      <c r="H112" s="59">
        <f t="shared" ref="H112:H143" si="77">IF(AND(B112&gt;($F$8-1), B112&lt;$F$9),1,0)</f>
        <v>0</v>
      </c>
      <c r="I112" s="63">
        <f t="shared" si="44"/>
        <v>0</v>
      </c>
      <c r="J112" s="155"/>
      <c r="K112" s="156"/>
      <c r="L112" s="154">
        <v>96</v>
      </c>
      <c r="M112" s="63">
        <f>'Default parameters'!D110</f>
        <v>3.5300000000000001E-6</v>
      </c>
      <c r="N112" s="59">
        <f t="shared" si="45"/>
        <v>0</v>
      </c>
      <c r="O112" s="63">
        <f t="shared" si="46"/>
        <v>0</v>
      </c>
      <c r="P112" s="59">
        <f t="shared" si="47"/>
        <v>0</v>
      </c>
      <c r="Q112" s="63">
        <f t="shared" si="48"/>
        <v>0</v>
      </c>
      <c r="R112" s="59">
        <f t="shared" si="49"/>
        <v>0</v>
      </c>
      <c r="S112" s="63">
        <f t="shared" si="50"/>
        <v>0</v>
      </c>
      <c r="T112" s="155"/>
      <c r="U112" s="156"/>
      <c r="V112" s="154">
        <v>96</v>
      </c>
      <c r="W112" s="63">
        <f>'Default parameters'!E110</f>
        <v>2.5314400000000001E-4</v>
      </c>
      <c r="X112" s="59">
        <f t="shared" si="51"/>
        <v>0</v>
      </c>
      <c r="Y112" s="63">
        <f t="shared" si="52"/>
        <v>0</v>
      </c>
      <c r="Z112" s="59">
        <f t="shared" si="53"/>
        <v>0</v>
      </c>
      <c r="AA112" s="63">
        <f t="shared" si="54"/>
        <v>0</v>
      </c>
      <c r="AB112" s="59">
        <f t="shared" si="55"/>
        <v>0</v>
      </c>
      <c r="AC112" s="63">
        <f t="shared" si="56"/>
        <v>0</v>
      </c>
      <c r="AD112" s="155"/>
      <c r="AE112" s="156"/>
      <c r="AF112" s="154">
        <v>96</v>
      </c>
      <c r="AG112" s="63">
        <f>'Default parameters'!F110</f>
        <v>1.2269099999999999E-4</v>
      </c>
      <c r="AH112" s="59">
        <f t="shared" si="57"/>
        <v>0</v>
      </c>
      <c r="AI112" s="63">
        <f t="shared" si="58"/>
        <v>0</v>
      </c>
      <c r="AJ112" s="59">
        <f t="shared" si="59"/>
        <v>0</v>
      </c>
      <c r="AK112" s="63">
        <f t="shared" si="60"/>
        <v>0</v>
      </c>
      <c r="AL112" s="59">
        <f t="shared" si="61"/>
        <v>0</v>
      </c>
      <c r="AM112" s="63">
        <f t="shared" si="62"/>
        <v>0</v>
      </c>
      <c r="AN112" s="155"/>
      <c r="AO112" s="156"/>
      <c r="AP112" s="154">
        <v>96</v>
      </c>
      <c r="AQ112" s="63">
        <f>'Default parameters'!G110</f>
        <v>2.0462400000000001E-4</v>
      </c>
      <c r="AR112" s="59">
        <f t="shared" si="63"/>
        <v>0</v>
      </c>
      <c r="AS112" s="63">
        <f t="shared" si="64"/>
        <v>0</v>
      </c>
      <c r="AT112" s="59">
        <f t="shared" si="65"/>
        <v>0</v>
      </c>
      <c r="AU112" s="63">
        <f t="shared" si="66"/>
        <v>0</v>
      </c>
      <c r="AV112" s="59">
        <f t="shared" si="67"/>
        <v>0</v>
      </c>
      <c r="AW112" s="63">
        <f t="shared" si="68"/>
        <v>0</v>
      </c>
      <c r="AX112" s="155"/>
      <c r="AY112" s="156"/>
      <c r="AZ112" s="154">
        <v>96</v>
      </c>
      <c r="BA112" s="63">
        <v>2.0462400000000001E-4</v>
      </c>
      <c r="BB112" s="59">
        <f t="shared" si="69"/>
        <v>0</v>
      </c>
      <c r="BC112" s="63">
        <f t="shared" si="70"/>
        <v>0</v>
      </c>
      <c r="BD112" s="59">
        <f t="shared" si="71"/>
        <v>0</v>
      </c>
      <c r="BE112" s="63">
        <f t="shared" si="72"/>
        <v>0</v>
      </c>
      <c r="BF112" s="59">
        <f t="shared" si="73"/>
        <v>0</v>
      </c>
      <c r="BG112" s="63">
        <f t="shared" si="74"/>
        <v>0</v>
      </c>
    </row>
    <row r="113" spans="2:59" x14ac:dyDescent="0.25">
      <c r="B113" s="154">
        <v>97</v>
      </c>
      <c r="C113" s="63">
        <f>'Default parameters'!C111</f>
        <v>6.8600000000000004E-6</v>
      </c>
      <c r="D113" s="59">
        <f t="shared" si="75"/>
        <v>0</v>
      </c>
      <c r="E113" s="63">
        <f t="shared" si="42"/>
        <v>0</v>
      </c>
      <c r="F113" s="59">
        <f t="shared" si="76"/>
        <v>0</v>
      </c>
      <c r="G113" s="63">
        <f t="shared" si="43"/>
        <v>0</v>
      </c>
      <c r="H113" s="59">
        <f t="shared" si="77"/>
        <v>0</v>
      </c>
      <c r="I113" s="63">
        <f t="shared" si="44"/>
        <v>0</v>
      </c>
      <c r="J113" s="155"/>
      <c r="K113" s="156"/>
      <c r="L113" s="154">
        <v>97</v>
      </c>
      <c r="M113" s="63">
        <f>'Default parameters'!D111</f>
        <v>3.14E-6</v>
      </c>
      <c r="N113" s="59">
        <f t="shared" si="45"/>
        <v>0</v>
      </c>
      <c r="O113" s="63">
        <f t="shared" si="46"/>
        <v>0</v>
      </c>
      <c r="P113" s="59">
        <f t="shared" si="47"/>
        <v>0</v>
      </c>
      <c r="Q113" s="63">
        <f t="shared" si="48"/>
        <v>0</v>
      </c>
      <c r="R113" s="59">
        <f t="shared" si="49"/>
        <v>0</v>
      </c>
      <c r="S113" s="63">
        <f t="shared" si="50"/>
        <v>0</v>
      </c>
      <c r="T113" s="155"/>
      <c r="U113" s="156"/>
      <c r="V113" s="154">
        <v>97</v>
      </c>
      <c r="W113" s="63">
        <f>'Default parameters'!E111</f>
        <v>2.3902E-4</v>
      </c>
      <c r="X113" s="59">
        <f t="shared" si="51"/>
        <v>0</v>
      </c>
      <c r="Y113" s="63">
        <f t="shared" si="52"/>
        <v>0</v>
      </c>
      <c r="Z113" s="59">
        <f t="shared" si="53"/>
        <v>0</v>
      </c>
      <c r="AA113" s="63">
        <f t="shared" si="54"/>
        <v>0</v>
      </c>
      <c r="AB113" s="59">
        <f t="shared" si="55"/>
        <v>0</v>
      </c>
      <c r="AC113" s="63">
        <f t="shared" si="56"/>
        <v>0</v>
      </c>
      <c r="AD113" s="155"/>
      <c r="AE113" s="156"/>
      <c r="AF113" s="154">
        <v>97</v>
      </c>
      <c r="AG113" s="63">
        <f>'Default parameters'!F111</f>
        <v>1.14373E-4</v>
      </c>
      <c r="AH113" s="59">
        <f t="shared" si="57"/>
        <v>0</v>
      </c>
      <c r="AI113" s="63">
        <f t="shared" si="58"/>
        <v>0</v>
      </c>
      <c r="AJ113" s="59">
        <f t="shared" si="59"/>
        <v>0</v>
      </c>
      <c r="AK113" s="63">
        <f t="shared" si="60"/>
        <v>0</v>
      </c>
      <c r="AL113" s="59">
        <f t="shared" si="61"/>
        <v>0</v>
      </c>
      <c r="AM113" s="63">
        <f t="shared" si="62"/>
        <v>0</v>
      </c>
      <c r="AN113" s="155"/>
      <c r="AO113" s="156"/>
      <c r="AP113" s="154">
        <v>97</v>
      </c>
      <c r="AQ113" s="63">
        <f>'Default parameters'!G111</f>
        <v>1.9203199999999999E-4</v>
      </c>
      <c r="AR113" s="59">
        <f t="shared" si="63"/>
        <v>0</v>
      </c>
      <c r="AS113" s="63">
        <f t="shared" si="64"/>
        <v>0</v>
      </c>
      <c r="AT113" s="59">
        <f t="shared" si="65"/>
        <v>0</v>
      </c>
      <c r="AU113" s="63">
        <f t="shared" si="66"/>
        <v>0</v>
      </c>
      <c r="AV113" s="59">
        <f t="shared" si="67"/>
        <v>0</v>
      </c>
      <c r="AW113" s="63">
        <f t="shared" si="68"/>
        <v>0</v>
      </c>
      <c r="AX113" s="155"/>
      <c r="AY113" s="156"/>
      <c r="AZ113" s="154">
        <v>97</v>
      </c>
      <c r="BA113" s="63">
        <v>1.9203199999999999E-4</v>
      </c>
      <c r="BB113" s="59">
        <f t="shared" si="69"/>
        <v>0</v>
      </c>
      <c r="BC113" s="63">
        <f t="shared" si="70"/>
        <v>0</v>
      </c>
      <c r="BD113" s="59">
        <f t="shared" si="71"/>
        <v>0</v>
      </c>
      <c r="BE113" s="63">
        <f t="shared" si="72"/>
        <v>0</v>
      </c>
      <c r="BF113" s="59">
        <f t="shared" si="73"/>
        <v>0</v>
      </c>
      <c r="BG113" s="63">
        <f t="shared" si="74"/>
        <v>0</v>
      </c>
    </row>
    <row r="114" spans="2:59" x14ac:dyDescent="0.25">
      <c r="B114" s="154">
        <v>98</v>
      </c>
      <c r="C114" s="63">
        <f>'Default parameters'!C112</f>
        <v>6.1600000000000003E-6</v>
      </c>
      <c r="D114" s="59">
        <f t="shared" si="75"/>
        <v>0</v>
      </c>
      <c r="E114" s="63">
        <f t="shared" si="42"/>
        <v>0</v>
      </c>
      <c r="F114" s="59">
        <f t="shared" si="76"/>
        <v>0</v>
      </c>
      <c r="G114" s="63">
        <f t="shared" si="43"/>
        <v>0</v>
      </c>
      <c r="H114" s="59">
        <f t="shared" si="77"/>
        <v>0</v>
      </c>
      <c r="I114" s="63">
        <f t="shared" si="44"/>
        <v>0</v>
      </c>
      <c r="J114" s="155"/>
      <c r="K114" s="156"/>
      <c r="L114" s="154">
        <v>98</v>
      </c>
      <c r="M114" s="63">
        <f>'Default parameters'!D112</f>
        <v>2.7999999999999999E-6</v>
      </c>
      <c r="N114" s="59">
        <f t="shared" si="45"/>
        <v>0</v>
      </c>
      <c r="O114" s="63">
        <f t="shared" si="46"/>
        <v>0</v>
      </c>
      <c r="P114" s="59">
        <f t="shared" si="47"/>
        <v>0</v>
      </c>
      <c r="Q114" s="63">
        <f t="shared" si="48"/>
        <v>0</v>
      </c>
      <c r="R114" s="59">
        <f t="shared" si="49"/>
        <v>0</v>
      </c>
      <c r="S114" s="63">
        <f t="shared" si="50"/>
        <v>0</v>
      </c>
      <c r="T114" s="155"/>
      <c r="U114" s="156"/>
      <c r="V114" s="154">
        <v>98</v>
      </c>
      <c r="W114" s="63">
        <f>'Default parameters'!E112</f>
        <v>2.2565700000000001E-4</v>
      </c>
      <c r="X114" s="59">
        <f t="shared" si="51"/>
        <v>0</v>
      </c>
      <c r="Y114" s="63">
        <f t="shared" si="52"/>
        <v>0</v>
      </c>
      <c r="Z114" s="59">
        <f t="shared" si="53"/>
        <v>0</v>
      </c>
      <c r="AA114" s="63">
        <f t="shared" si="54"/>
        <v>0</v>
      </c>
      <c r="AB114" s="59">
        <f t="shared" si="55"/>
        <v>0</v>
      </c>
      <c r="AC114" s="63">
        <f t="shared" si="56"/>
        <v>0</v>
      </c>
      <c r="AD114" s="155"/>
      <c r="AE114" s="156"/>
      <c r="AF114" s="154">
        <v>98</v>
      </c>
      <c r="AG114" s="63">
        <f>'Default parameters'!F112</f>
        <v>1.0659500000000001E-4</v>
      </c>
      <c r="AH114" s="59">
        <f t="shared" si="57"/>
        <v>0</v>
      </c>
      <c r="AI114" s="63">
        <f t="shared" si="58"/>
        <v>0</v>
      </c>
      <c r="AJ114" s="59">
        <f t="shared" si="59"/>
        <v>0</v>
      </c>
      <c r="AK114" s="63">
        <f t="shared" si="60"/>
        <v>0</v>
      </c>
      <c r="AL114" s="59">
        <f t="shared" si="61"/>
        <v>0</v>
      </c>
      <c r="AM114" s="63">
        <f t="shared" si="62"/>
        <v>0</v>
      </c>
      <c r="AN114" s="155"/>
      <c r="AO114" s="156"/>
      <c r="AP114" s="154">
        <v>98</v>
      </c>
      <c r="AQ114" s="63">
        <f>'Default parameters'!G112</f>
        <v>1.8017700000000001E-4</v>
      </c>
      <c r="AR114" s="59">
        <f t="shared" si="63"/>
        <v>0</v>
      </c>
      <c r="AS114" s="63">
        <f t="shared" si="64"/>
        <v>0</v>
      </c>
      <c r="AT114" s="59">
        <f t="shared" si="65"/>
        <v>0</v>
      </c>
      <c r="AU114" s="63">
        <f t="shared" si="66"/>
        <v>0</v>
      </c>
      <c r="AV114" s="59">
        <f t="shared" si="67"/>
        <v>0</v>
      </c>
      <c r="AW114" s="63">
        <f t="shared" si="68"/>
        <v>0</v>
      </c>
      <c r="AX114" s="155"/>
      <c r="AY114" s="156"/>
      <c r="AZ114" s="154">
        <v>98</v>
      </c>
      <c r="BA114" s="63">
        <v>1.8017700000000001E-4</v>
      </c>
      <c r="BB114" s="59">
        <f t="shared" si="69"/>
        <v>0</v>
      </c>
      <c r="BC114" s="63">
        <f t="shared" si="70"/>
        <v>0</v>
      </c>
      <c r="BD114" s="59">
        <f t="shared" si="71"/>
        <v>0</v>
      </c>
      <c r="BE114" s="63">
        <f t="shared" si="72"/>
        <v>0</v>
      </c>
      <c r="BF114" s="59">
        <f t="shared" si="73"/>
        <v>0</v>
      </c>
      <c r="BG114" s="63">
        <f t="shared" si="74"/>
        <v>0</v>
      </c>
    </row>
    <row r="115" spans="2:59" x14ac:dyDescent="0.25">
      <c r="B115" s="154">
        <v>99</v>
      </c>
      <c r="C115" s="63">
        <f>'Default parameters'!C113</f>
        <v>5.5400000000000003E-6</v>
      </c>
      <c r="D115" s="59">
        <f t="shared" si="75"/>
        <v>0</v>
      </c>
      <c r="E115" s="63">
        <f t="shared" si="42"/>
        <v>0</v>
      </c>
      <c r="F115" s="59">
        <f t="shared" si="76"/>
        <v>0</v>
      </c>
      <c r="G115" s="63">
        <f t="shared" si="43"/>
        <v>0</v>
      </c>
      <c r="H115" s="59">
        <f t="shared" si="77"/>
        <v>0</v>
      </c>
      <c r="I115" s="63">
        <f t="shared" si="44"/>
        <v>0</v>
      </c>
      <c r="J115" s="155"/>
      <c r="K115" s="156"/>
      <c r="L115" s="154">
        <v>99</v>
      </c>
      <c r="M115" s="63">
        <f>'Default parameters'!D113</f>
        <v>2.4899999999999999E-6</v>
      </c>
      <c r="N115" s="59">
        <f t="shared" si="45"/>
        <v>0</v>
      </c>
      <c r="O115" s="63">
        <f t="shared" si="46"/>
        <v>0</v>
      </c>
      <c r="P115" s="59">
        <f t="shared" si="47"/>
        <v>0</v>
      </c>
      <c r="Q115" s="63">
        <f t="shared" si="48"/>
        <v>0</v>
      </c>
      <c r="R115" s="59">
        <f t="shared" si="49"/>
        <v>0</v>
      </c>
      <c r="S115" s="63">
        <f t="shared" si="50"/>
        <v>0</v>
      </c>
      <c r="T115" s="155"/>
      <c r="U115" s="156"/>
      <c r="V115" s="154">
        <v>99</v>
      </c>
      <c r="W115" s="63">
        <f>'Default parameters'!E113</f>
        <v>2.1301600000000001E-4</v>
      </c>
      <c r="X115" s="59">
        <f t="shared" si="51"/>
        <v>0</v>
      </c>
      <c r="Y115" s="63">
        <f t="shared" si="52"/>
        <v>0</v>
      </c>
      <c r="Z115" s="59">
        <f t="shared" si="53"/>
        <v>0</v>
      </c>
      <c r="AA115" s="63">
        <f t="shared" si="54"/>
        <v>0</v>
      </c>
      <c r="AB115" s="59">
        <f t="shared" si="55"/>
        <v>0</v>
      </c>
      <c r="AC115" s="63">
        <f t="shared" si="56"/>
        <v>0</v>
      </c>
      <c r="AD115" s="155"/>
      <c r="AE115" s="156"/>
      <c r="AF115" s="154">
        <v>99</v>
      </c>
      <c r="AG115" s="63">
        <f>'Default parameters'!F113</f>
        <v>9.9300000000000001E-5</v>
      </c>
      <c r="AH115" s="59">
        <f t="shared" si="57"/>
        <v>0</v>
      </c>
      <c r="AI115" s="63">
        <f t="shared" si="58"/>
        <v>0</v>
      </c>
      <c r="AJ115" s="59">
        <f t="shared" si="59"/>
        <v>0</v>
      </c>
      <c r="AK115" s="63">
        <f t="shared" si="60"/>
        <v>0</v>
      </c>
      <c r="AL115" s="59">
        <f t="shared" si="61"/>
        <v>0</v>
      </c>
      <c r="AM115" s="63">
        <f t="shared" si="62"/>
        <v>0</v>
      </c>
      <c r="AN115" s="155"/>
      <c r="AO115" s="156"/>
      <c r="AP115" s="154">
        <v>99</v>
      </c>
      <c r="AQ115" s="63">
        <f>'Default parameters'!G113</f>
        <v>1.6901700000000001E-4</v>
      </c>
      <c r="AR115" s="59">
        <f t="shared" si="63"/>
        <v>0</v>
      </c>
      <c r="AS115" s="63">
        <f t="shared" si="64"/>
        <v>0</v>
      </c>
      <c r="AT115" s="59">
        <f t="shared" si="65"/>
        <v>0</v>
      </c>
      <c r="AU115" s="63">
        <f t="shared" si="66"/>
        <v>0</v>
      </c>
      <c r="AV115" s="59">
        <f t="shared" si="67"/>
        <v>0</v>
      </c>
      <c r="AW115" s="63">
        <f t="shared" si="68"/>
        <v>0</v>
      </c>
      <c r="AX115" s="155"/>
      <c r="AY115" s="156"/>
      <c r="AZ115" s="154">
        <v>99</v>
      </c>
      <c r="BA115" s="63">
        <v>1.6901700000000001E-4</v>
      </c>
      <c r="BB115" s="59">
        <f t="shared" si="69"/>
        <v>0</v>
      </c>
      <c r="BC115" s="63">
        <f t="shared" si="70"/>
        <v>0</v>
      </c>
      <c r="BD115" s="59">
        <f t="shared" si="71"/>
        <v>0</v>
      </c>
      <c r="BE115" s="63">
        <f t="shared" si="72"/>
        <v>0</v>
      </c>
      <c r="BF115" s="59">
        <f t="shared" si="73"/>
        <v>0</v>
      </c>
      <c r="BG115" s="63">
        <f t="shared" si="74"/>
        <v>0</v>
      </c>
    </row>
    <row r="116" spans="2:59" x14ac:dyDescent="0.25">
      <c r="B116" s="154">
        <v>100</v>
      </c>
      <c r="C116" s="63">
        <f>'Default parameters'!C114</f>
        <v>4.9699999999999998E-6</v>
      </c>
      <c r="D116" s="59">
        <f t="shared" si="75"/>
        <v>0</v>
      </c>
      <c r="E116" s="63">
        <f t="shared" si="42"/>
        <v>0</v>
      </c>
      <c r="F116" s="59">
        <f t="shared" si="76"/>
        <v>0</v>
      </c>
      <c r="G116" s="63">
        <f t="shared" si="43"/>
        <v>0</v>
      </c>
      <c r="H116" s="59">
        <f t="shared" si="77"/>
        <v>0</v>
      </c>
      <c r="I116" s="63">
        <f t="shared" si="44"/>
        <v>0</v>
      </c>
      <c r="J116" s="155"/>
      <c r="K116" s="156"/>
      <c r="L116" s="154">
        <v>100</v>
      </c>
      <c r="M116" s="63">
        <f>'Default parameters'!D114</f>
        <v>2.21E-6</v>
      </c>
      <c r="N116" s="59">
        <f t="shared" si="45"/>
        <v>0</v>
      </c>
      <c r="O116" s="63">
        <f t="shared" si="46"/>
        <v>0</v>
      </c>
      <c r="P116" s="59">
        <f t="shared" si="47"/>
        <v>0</v>
      </c>
      <c r="Q116" s="63">
        <f t="shared" si="48"/>
        <v>0</v>
      </c>
      <c r="R116" s="59">
        <f t="shared" si="49"/>
        <v>0</v>
      </c>
      <c r="S116" s="63">
        <f t="shared" si="50"/>
        <v>0</v>
      </c>
      <c r="T116" s="155"/>
      <c r="U116" s="156"/>
      <c r="V116" s="154">
        <v>100</v>
      </c>
      <c r="W116" s="63">
        <f>'Default parameters'!E114</f>
        <v>2.0105700000000001E-4</v>
      </c>
      <c r="X116" s="59">
        <f t="shared" si="51"/>
        <v>0</v>
      </c>
      <c r="Y116" s="63">
        <f t="shared" si="52"/>
        <v>0</v>
      </c>
      <c r="Z116" s="59">
        <f t="shared" si="53"/>
        <v>0</v>
      </c>
      <c r="AA116" s="63">
        <f t="shared" si="54"/>
        <v>0</v>
      </c>
      <c r="AB116" s="59">
        <f t="shared" si="55"/>
        <v>0</v>
      </c>
      <c r="AC116" s="63">
        <f t="shared" si="56"/>
        <v>0</v>
      </c>
      <c r="AD116" s="155"/>
      <c r="AE116" s="156"/>
      <c r="AF116" s="154">
        <v>100</v>
      </c>
      <c r="AG116" s="63">
        <f>'Default parameters'!F114</f>
        <v>9.2499999999999999E-5</v>
      </c>
      <c r="AH116" s="59">
        <f t="shared" si="57"/>
        <v>0</v>
      </c>
      <c r="AI116" s="63">
        <f t="shared" si="58"/>
        <v>0</v>
      </c>
      <c r="AJ116" s="59">
        <f t="shared" si="59"/>
        <v>0</v>
      </c>
      <c r="AK116" s="63">
        <f t="shared" si="60"/>
        <v>0</v>
      </c>
      <c r="AL116" s="59">
        <f t="shared" si="61"/>
        <v>0</v>
      </c>
      <c r="AM116" s="63">
        <f t="shared" si="62"/>
        <v>0</v>
      </c>
      <c r="AN116" s="155"/>
      <c r="AO116" s="156"/>
      <c r="AP116" s="154">
        <v>100</v>
      </c>
      <c r="AQ116" s="63">
        <f>'Default parameters'!G114</f>
        <v>1.5851400000000001E-4</v>
      </c>
      <c r="AR116" s="59">
        <f t="shared" si="63"/>
        <v>0</v>
      </c>
      <c r="AS116" s="63">
        <f t="shared" si="64"/>
        <v>0</v>
      </c>
      <c r="AT116" s="59">
        <f t="shared" si="65"/>
        <v>0</v>
      </c>
      <c r="AU116" s="63">
        <f t="shared" si="66"/>
        <v>0</v>
      </c>
      <c r="AV116" s="59">
        <f t="shared" si="67"/>
        <v>0</v>
      </c>
      <c r="AW116" s="63">
        <f t="shared" si="68"/>
        <v>0</v>
      </c>
      <c r="AX116" s="155"/>
      <c r="AY116" s="156"/>
      <c r="AZ116" s="154">
        <v>100</v>
      </c>
      <c r="BA116" s="63">
        <v>1.5851400000000001E-4</v>
      </c>
      <c r="BB116" s="59">
        <f t="shared" si="69"/>
        <v>0</v>
      </c>
      <c r="BC116" s="63">
        <f t="shared" si="70"/>
        <v>0</v>
      </c>
      <c r="BD116" s="59">
        <f t="shared" si="71"/>
        <v>0</v>
      </c>
      <c r="BE116" s="63">
        <f t="shared" si="72"/>
        <v>0</v>
      </c>
      <c r="BF116" s="59">
        <f t="shared" si="73"/>
        <v>0</v>
      </c>
      <c r="BG116" s="63">
        <f t="shared" si="74"/>
        <v>0</v>
      </c>
    </row>
    <row r="117" spans="2:59" x14ac:dyDescent="0.25">
      <c r="B117" s="154">
        <v>101</v>
      </c>
      <c r="C117" s="63">
        <f>'Default parameters'!C115</f>
        <v>4.4599999999999996E-6</v>
      </c>
      <c r="D117" s="59">
        <f t="shared" si="75"/>
        <v>0</v>
      </c>
      <c r="E117" s="63">
        <f t="shared" si="42"/>
        <v>0</v>
      </c>
      <c r="F117" s="59">
        <f t="shared" si="76"/>
        <v>0</v>
      </c>
      <c r="G117" s="63">
        <f t="shared" si="43"/>
        <v>0</v>
      </c>
      <c r="H117" s="59">
        <f t="shared" si="77"/>
        <v>0</v>
      </c>
      <c r="I117" s="63">
        <f t="shared" si="44"/>
        <v>0</v>
      </c>
      <c r="J117" s="155"/>
      <c r="K117" s="156"/>
      <c r="L117" s="154">
        <v>101</v>
      </c>
      <c r="M117" s="63">
        <f>'Default parameters'!D115</f>
        <v>1.9700000000000002E-6</v>
      </c>
      <c r="N117" s="59">
        <f t="shared" si="45"/>
        <v>0</v>
      </c>
      <c r="O117" s="63">
        <f t="shared" si="46"/>
        <v>0</v>
      </c>
      <c r="P117" s="59">
        <f t="shared" si="47"/>
        <v>0</v>
      </c>
      <c r="Q117" s="63">
        <f t="shared" si="48"/>
        <v>0</v>
      </c>
      <c r="R117" s="59">
        <f t="shared" si="49"/>
        <v>0</v>
      </c>
      <c r="S117" s="63">
        <f t="shared" si="50"/>
        <v>0</v>
      </c>
      <c r="T117" s="155"/>
      <c r="U117" s="156"/>
      <c r="V117" s="154">
        <v>101</v>
      </c>
      <c r="W117" s="63">
        <f>'Default parameters'!E115</f>
        <v>1.8974399999999999E-4</v>
      </c>
      <c r="X117" s="59">
        <f t="shared" si="51"/>
        <v>0</v>
      </c>
      <c r="Y117" s="63">
        <f t="shared" si="52"/>
        <v>0</v>
      </c>
      <c r="Z117" s="59">
        <f t="shared" si="53"/>
        <v>0</v>
      </c>
      <c r="AA117" s="63">
        <f t="shared" si="54"/>
        <v>0</v>
      </c>
      <c r="AB117" s="59">
        <f t="shared" si="55"/>
        <v>0</v>
      </c>
      <c r="AC117" s="63">
        <f t="shared" si="56"/>
        <v>0</v>
      </c>
      <c r="AD117" s="155"/>
      <c r="AE117" s="156"/>
      <c r="AF117" s="154">
        <v>101</v>
      </c>
      <c r="AG117" s="63">
        <f>'Default parameters'!F115</f>
        <v>8.6199999999999995E-5</v>
      </c>
      <c r="AH117" s="59">
        <f t="shared" si="57"/>
        <v>0</v>
      </c>
      <c r="AI117" s="63">
        <f t="shared" si="58"/>
        <v>0</v>
      </c>
      <c r="AJ117" s="59">
        <f t="shared" si="59"/>
        <v>0</v>
      </c>
      <c r="AK117" s="63">
        <f t="shared" si="60"/>
        <v>0</v>
      </c>
      <c r="AL117" s="59">
        <f t="shared" si="61"/>
        <v>0</v>
      </c>
      <c r="AM117" s="63">
        <f t="shared" si="62"/>
        <v>0</v>
      </c>
      <c r="AN117" s="155"/>
      <c r="AO117" s="156"/>
      <c r="AP117" s="154">
        <v>101</v>
      </c>
      <c r="AQ117" s="63">
        <f>'Default parameters'!G115</f>
        <v>1.4862999999999999E-4</v>
      </c>
      <c r="AR117" s="59">
        <f t="shared" si="63"/>
        <v>0</v>
      </c>
      <c r="AS117" s="63">
        <f t="shared" si="64"/>
        <v>0</v>
      </c>
      <c r="AT117" s="59">
        <f t="shared" si="65"/>
        <v>0</v>
      </c>
      <c r="AU117" s="63">
        <f t="shared" si="66"/>
        <v>0</v>
      </c>
      <c r="AV117" s="59">
        <f t="shared" si="67"/>
        <v>0</v>
      </c>
      <c r="AW117" s="63">
        <f t="shared" si="68"/>
        <v>0</v>
      </c>
      <c r="AX117" s="155"/>
      <c r="AY117" s="156"/>
      <c r="AZ117" s="154">
        <v>101</v>
      </c>
      <c r="BA117" s="63">
        <v>1.4862999999999999E-4</v>
      </c>
      <c r="BB117" s="59">
        <f t="shared" si="69"/>
        <v>0</v>
      </c>
      <c r="BC117" s="63">
        <f t="shared" si="70"/>
        <v>0</v>
      </c>
      <c r="BD117" s="59">
        <f t="shared" si="71"/>
        <v>0</v>
      </c>
      <c r="BE117" s="63">
        <f t="shared" si="72"/>
        <v>0</v>
      </c>
      <c r="BF117" s="59">
        <f t="shared" si="73"/>
        <v>0</v>
      </c>
      <c r="BG117" s="63">
        <f t="shared" si="74"/>
        <v>0</v>
      </c>
    </row>
    <row r="118" spans="2:59" x14ac:dyDescent="0.25">
      <c r="B118" s="154">
        <v>102</v>
      </c>
      <c r="C118" s="63">
        <f>'Default parameters'!C116</f>
        <v>3.9999999999999998E-6</v>
      </c>
      <c r="D118" s="59">
        <f t="shared" si="75"/>
        <v>0</v>
      </c>
      <c r="E118" s="63">
        <f t="shared" si="42"/>
        <v>0</v>
      </c>
      <c r="F118" s="59">
        <f t="shared" si="76"/>
        <v>0</v>
      </c>
      <c r="G118" s="63">
        <f t="shared" si="43"/>
        <v>0</v>
      </c>
      <c r="H118" s="59">
        <f t="shared" si="77"/>
        <v>0</v>
      </c>
      <c r="I118" s="63">
        <f t="shared" si="44"/>
        <v>0</v>
      </c>
      <c r="J118" s="155"/>
      <c r="K118" s="156"/>
      <c r="L118" s="154">
        <v>102</v>
      </c>
      <c r="M118" s="63">
        <f>'Default parameters'!D116</f>
        <v>1.75E-6</v>
      </c>
      <c r="N118" s="59">
        <f t="shared" si="45"/>
        <v>0</v>
      </c>
      <c r="O118" s="63">
        <f t="shared" si="46"/>
        <v>0</v>
      </c>
      <c r="P118" s="59">
        <f t="shared" si="47"/>
        <v>0</v>
      </c>
      <c r="Q118" s="63">
        <f t="shared" si="48"/>
        <v>0</v>
      </c>
      <c r="R118" s="59">
        <f t="shared" si="49"/>
        <v>0</v>
      </c>
      <c r="S118" s="63">
        <f t="shared" si="50"/>
        <v>0</v>
      </c>
      <c r="T118" s="155"/>
      <c r="U118" s="156"/>
      <c r="V118" s="154">
        <v>102</v>
      </c>
      <c r="W118" s="63">
        <f>'Default parameters'!E116</f>
        <v>1.7904299999999999E-4</v>
      </c>
      <c r="X118" s="59">
        <f t="shared" si="51"/>
        <v>0</v>
      </c>
      <c r="Y118" s="63">
        <f t="shared" si="52"/>
        <v>0</v>
      </c>
      <c r="Z118" s="59">
        <f t="shared" si="53"/>
        <v>0</v>
      </c>
      <c r="AA118" s="63">
        <f t="shared" si="54"/>
        <v>0</v>
      </c>
      <c r="AB118" s="59">
        <f t="shared" si="55"/>
        <v>0</v>
      </c>
      <c r="AC118" s="63">
        <f t="shared" si="56"/>
        <v>0</v>
      </c>
      <c r="AD118" s="155"/>
      <c r="AE118" s="156"/>
      <c r="AF118" s="154">
        <v>102</v>
      </c>
      <c r="AG118" s="63">
        <f>'Default parameters'!F116</f>
        <v>8.0199999999999998E-5</v>
      </c>
      <c r="AH118" s="59">
        <f t="shared" si="57"/>
        <v>0</v>
      </c>
      <c r="AI118" s="63">
        <f t="shared" si="58"/>
        <v>0</v>
      </c>
      <c r="AJ118" s="59">
        <f t="shared" si="59"/>
        <v>0</v>
      </c>
      <c r="AK118" s="63">
        <f t="shared" si="60"/>
        <v>0</v>
      </c>
      <c r="AL118" s="59">
        <f t="shared" si="61"/>
        <v>0</v>
      </c>
      <c r="AM118" s="63">
        <f t="shared" si="62"/>
        <v>0</v>
      </c>
      <c r="AN118" s="155"/>
      <c r="AO118" s="156"/>
      <c r="AP118" s="154">
        <v>102</v>
      </c>
      <c r="AQ118" s="63">
        <f>'Default parameters'!G116</f>
        <v>1.3933000000000001E-4</v>
      </c>
      <c r="AR118" s="59">
        <f t="shared" si="63"/>
        <v>0</v>
      </c>
      <c r="AS118" s="63">
        <f t="shared" si="64"/>
        <v>0</v>
      </c>
      <c r="AT118" s="59">
        <f t="shared" si="65"/>
        <v>0</v>
      </c>
      <c r="AU118" s="63">
        <f t="shared" si="66"/>
        <v>0</v>
      </c>
      <c r="AV118" s="59">
        <f t="shared" si="67"/>
        <v>0</v>
      </c>
      <c r="AW118" s="63">
        <f t="shared" si="68"/>
        <v>0</v>
      </c>
      <c r="AX118" s="155"/>
      <c r="AY118" s="156"/>
      <c r="AZ118" s="154">
        <v>102</v>
      </c>
      <c r="BA118" s="63">
        <v>1.3933000000000001E-4</v>
      </c>
      <c r="BB118" s="59">
        <f t="shared" si="69"/>
        <v>0</v>
      </c>
      <c r="BC118" s="63">
        <f t="shared" si="70"/>
        <v>0</v>
      </c>
      <c r="BD118" s="59">
        <f t="shared" si="71"/>
        <v>0</v>
      </c>
      <c r="BE118" s="63">
        <f t="shared" si="72"/>
        <v>0</v>
      </c>
      <c r="BF118" s="59">
        <f t="shared" si="73"/>
        <v>0</v>
      </c>
      <c r="BG118" s="63">
        <f t="shared" si="74"/>
        <v>0</v>
      </c>
    </row>
    <row r="119" spans="2:59" x14ac:dyDescent="0.25">
      <c r="B119" s="154">
        <v>103</v>
      </c>
      <c r="C119" s="63">
        <f>'Default parameters'!C117</f>
        <v>3.5899999999999999E-6</v>
      </c>
      <c r="D119" s="59">
        <f t="shared" si="75"/>
        <v>0</v>
      </c>
      <c r="E119" s="63">
        <f t="shared" si="42"/>
        <v>0</v>
      </c>
      <c r="F119" s="59">
        <f t="shared" si="76"/>
        <v>0</v>
      </c>
      <c r="G119" s="63">
        <f t="shared" si="43"/>
        <v>0</v>
      </c>
      <c r="H119" s="59">
        <f t="shared" si="77"/>
        <v>0</v>
      </c>
      <c r="I119" s="63">
        <f t="shared" si="44"/>
        <v>0</v>
      </c>
      <c r="J119" s="155"/>
      <c r="K119" s="156"/>
      <c r="L119" s="154">
        <v>103</v>
      </c>
      <c r="M119" s="63">
        <f>'Default parameters'!D117</f>
        <v>1.55E-6</v>
      </c>
      <c r="N119" s="59">
        <f t="shared" si="45"/>
        <v>0</v>
      </c>
      <c r="O119" s="63">
        <f t="shared" si="46"/>
        <v>0</v>
      </c>
      <c r="P119" s="59">
        <f t="shared" si="47"/>
        <v>0</v>
      </c>
      <c r="Q119" s="63">
        <f t="shared" si="48"/>
        <v>0</v>
      </c>
      <c r="R119" s="59">
        <f t="shared" si="49"/>
        <v>0</v>
      </c>
      <c r="S119" s="63">
        <f t="shared" si="50"/>
        <v>0</v>
      </c>
      <c r="T119" s="155"/>
      <c r="U119" s="156"/>
      <c r="V119" s="154">
        <v>103</v>
      </c>
      <c r="W119" s="63">
        <f>'Default parameters'!E117</f>
        <v>1.6892200000000001E-4</v>
      </c>
      <c r="X119" s="59">
        <f t="shared" si="51"/>
        <v>0</v>
      </c>
      <c r="Y119" s="63">
        <f t="shared" si="52"/>
        <v>0</v>
      </c>
      <c r="Z119" s="59">
        <f t="shared" si="53"/>
        <v>0</v>
      </c>
      <c r="AA119" s="63">
        <f t="shared" si="54"/>
        <v>0</v>
      </c>
      <c r="AB119" s="59">
        <f t="shared" si="55"/>
        <v>0</v>
      </c>
      <c r="AC119" s="63">
        <f t="shared" si="56"/>
        <v>0</v>
      </c>
      <c r="AD119" s="155"/>
      <c r="AE119" s="156"/>
      <c r="AF119" s="154">
        <v>103</v>
      </c>
      <c r="AG119" s="63">
        <f>'Default parameters'!F117</f>
        <v>7.47E-5</v>
      </c>
      <c r="AH119" s="59">
        <f t="shared" si="57"/>
        <v>0</v>
      </c>
      <c r="AI119" s="63">
        <f t="shared" si="58"/>
        <v>0</v>
      </c>
      <c r="AJ119" s="59">
        <f t="shared" si="59"/>
        <v>0</v>
      </c>
      <c r="AK119" s="63">
        <f t="shared" si="60"/>
        <v>0</v>
      </c>
      <c r="AL119" s="59">
        <f t="shared" si="61"/>
        <v>0</v>
      </c>
      <c r="AM119" s="63">
        <f t="shared" si="62"/>
        <v>0</v>
      </c>
      <c r="AN119" s="155"/>
      <c r="AO119" s="156"/>
      <c r="AP119" s="154">
        <v>103</v>
      </c>
      <c r="AQ119" s="63">
        <f>'Default parameters'!G117</f>
        <v>1.3058199999999999E-4</v>
      </c>
      <c r="AR119" s="59">
        <f t="shared" si="63"/>
        <v>0</v>
      </c>
      <c r="AS119" s="63">
        <f t="shared" si="64"/>
        <v>0</v>
      </c>
      <c r="AT119" s="59">
        <f t="shared" si="65"/>
        <v>0</v>
      </c>
      <c r="AU119" s="63">
        <f t="shared" si="66"/>
        <v>0</v>
      </c>
      <c r="AV119" s="59">
        <f t="shared" si="67"/>
        <v>0</v>
      </c>
      <c r="AW119" s="63">
        <f t="shared" si="68"/>
        <v>0</v>
      </c>
      <c r="AX119" s="155"/>
      <c r="AY119" s="156"/>
      <c r="AZ119" s="154">
        <v>103</v>
      </c>
      <c r="BA119" s="63">
        <v>1.3058199999999999E-4</v>
      </c>
      <c r="BB119" s="59">
        <f t="shared" si="69"/>
        <v>0</v>
      </c>
      <c r="BC119" s="63">
        <f t="shared" si="70"/>
        <v>0</v>
      </c>
      <c r="BD119" s="59">
        <f t="shared" si="71"/>
        <v>0</v>
      </c>
      <c r="BE119" s="63">
        <f t="shared" si="72"/>
        <v>0</v>
      </c>
      <c r="BF119" s="59">
        <f t="shared" si="73"/>
        <v>0</v>
      </c>
      <c r="BG119" s="63">
        <f t="shared" si="74"/>
        <v>0</v>
      </c>
    </row>
    <row r="120" spans="2:59" x14ac:dyDescent="0.25">
      <c r="B120" s="154">
        <v>104</v>
      </c>
      <c r="C120" s="63">
        <f>'Default parameters'!C118</f>
        <v>3.2200000000000001E-6</v>
      </c>
      <c r="D120" s="59">
        <f t="shared" si="75"/>
        <v>0</v>
      </c>
      <c r="E120" s="63">
        <f t="shared" si="42"/>
        <v>0</v>
      </c>
      <c r="F120" s="59">
        <f t="shared" si="76"/>
        <v>0</v>
      </c>
      <c r="G120" s="63">
        <f t="shared" si="43"/>
        <v>0</v>
      </c>
      <c r="H120" s="59">
        <f t="shared" si="77"/>
        <v>0</v>
      </c>
      <c r="I120" s="63">
        <f t="shared" si="44"/>
        <v>0</v>
      </c>
      <c r="J120" s="155"/>
      <c r="K120" s="156"/>
      <c r="L120" s="154">
        <v>104</v>
      </c>
      <c r="M120" s="63">
        <f>'Default parameters'!D118</f>
        <v>1.3799999999999999E-6</v>
      </c>
      <c r="N120" s="59">
        <f t="shared" si="45"/>
        <v>0</v>
      </c>
      <c r="O120" s="63">
        <f t="shared" si="46"/>
        <v>0</v>
      </c>
      <c r="P120" s="59">
        <f t="shared" si="47"/>
        <v>0</v>
      </c>
      <c r="Q120" s="63">
        <f t="shared" si="48"/>
        <v>0</v>
      </c>
      <c r="R120" s="59">
        <f t="shared" si="49"/>
        <v>0</v>
      </c>
      <c r="S120" s="63">
        <f t="shared" si="50"/>
        <v>0</v>
      </c>
      <c r="T120" s="155"/>
      <c r="U120" s="156"/>
      <c r="V120" s="154">
        <v>104</v>
      </c>
      <c r="W120" s="63">
        <f>'Default parameters'!E118</f>
        <v>1.5935E-4</v>
      </c>
      <c r="X120" s="59">
        <f t="shared" si="51"/>
        <v>0</v>
      </c>
      <c r="Y120" s="63">
        <f t="shared" si="52"/>
        <v>0</v>
      </c>
      <c r="Z120" s="59">
        <f t="shared" si="53"/>
        <v>0</v>
      </c>
      <c r="AA120" s="63">
        <f t="shared" si="54"/>
        <v>0</v>
      </c>
      <c r="AB120" s="59">
        <f t="shared" si="55"/>
        <v>0</v>
      </c>
      <c r="AC120" s="63">
        <f t="shared" si="56"/>
        <v>0</v>
      </c>
      <c r="AD120" s="155"/>
      <c r="AE120" s="156"/>
      <c r="AF120" s="154">
        <v>104</v>
      </c>
      <c r="AG120" s="63">
        <f>'Default parameters'!F118</f>
        <v>6.9499999999999995E-5</v>
      </c>
      <c r="AH120" s="59">
        <f t="shared" si="57"/>
        <v>0</v>
      </c>
      <c r="AI120" s="63">
        <f t="shared" si="58"/>
        <v>0</v>
      </c>
      <c r="AJ120" s="59">
        <f t="shared" si="59"/>
        <v>0</v>
      </c>
      <c r="AK120" s="63">
        <f t="shared" si="60"/>
        <v>0</v>
      </c>
      <c r="AL120" s="59">
        <f t="shared" si="61"/>
        <v>0</v>
      </c>
      <c r="AM120" s="63">
        <f t="shared" si="62"/>
        <v>0</v>
      </c>
      <c r="AN120" s="155"/>
      <c r="AO120" s="156"/>
      <c r="AP120" s="154">
        <v>104</v>
      </c>
      <c r="AQ120" s="63">
        <f>'Default parameters'!G118</f>
        <v>1.22354E-4</v>
      </c>
      <c r="AR120" s="59">
        <f t="shared" si="63"/>
        <v>0</v>
      </c>
      <c r="AS120" s="63">
        <f t="shared" si="64"/>
        <v>0</v>
      </c>
      <c r="AT120" s="59">
        <f t="shared" si="65"/>
        <v>0</v>
      </c>
      <c r="AU120" s="63">
        <f t="shared" si="66"/>
        <v>0</v>
      </c>
      <c r="AV120" s="59">
        <f t="shared" si="67"/>
        <v>0</v>
      </c>
      <c r="AW120" s="63">
        <f t="shared" si="68"/>
        <v>0</v>
      </c>
      <c r="AX120" s="155"/>
      <c r="AY120" s="156"/>
      <c r="AZ120" s="154">
        <v>104</v>
      </c>
      <c r="BA120" s="63">
        <v>1.22354E-4</v>
      </c>
      <c r="BB120" s="59">
        <f t="shared" si="69"/>
        <v>0</v>
      </c>
      <c r="BC120" s="63">
        <f t="shared" si="70"/>
        <v>0</v>
      </c>
      <c r="BD120" s="59">
        <f t="shared" si="71"/>
        <v>0</v>
      </c>
      <c r="BE120" s="63">
        <f t="shared" si="72"/>
        <v>0</v>
      </c>
      <c r="BF120" s="59">
        <f t="shared" si="73"/>
        <v>0</v>
      </c>
      <c r="BG120" s="63">
        <f t="shared" si="74"/>
        <v>0</v>
      </c>
    </row>
    <row r="121" spans="2:59" x14ac:dyDescent="0.25">
      <c r="B121" s="154">
        <v>105</v>
      </c>
      <c r="C121" s="63">
        <f>'Default parameters'!C119</f>
        <v>2.8899999999999999E-6</v>
      </c>
      <c r="D121" s="59">
        <f t="shared" si="75"/>
        <v>0</v>
      </c>
      <c r="E121" s="63">
        <f t="shared" si="42"/>
        <v>0</v>
      </c>
      <c r="F121" s="59">
        <f t="shared" si="76"/>
        <v>0</v>
      </c>
      <c r="G121" s="63">
        <f t="shared" si="43"/>
        <v>0</v>
      </c>
      <c r="H121" s="59">
        <f t="shared" si="77"/>
        <v>0</v>
      </c>
      <c r="I121" s="63">
        <f t="shared" si="44"/>
        <v>0</v>
      </c>
      <c r="J121" s="155"/>
      <c r="K121" s="156"/>
      <c r="L121" s="154">
        <v>105</v>
      </c>
      <c r="M121" s="63">
        <f>'Default parameters'!D119</f>
        <v>1.22E-6</v>
      </c>
      <c r="N121" s="59">
        <f t="shared" si="45"/>
        <v>0</v>
      </c>
      <c r="O121" s="63">
        <f t="shared" si="46"/>
        <v>0</v>
      </c>
      <c r="P121" s="59">
        <f t="shared" si="47"/>
        <v>0</v>
      </c>
      <c r="Q121" s="63">
        <f t="shared" si="48"/>
        <v>0</v>
      </c>
      <c r="R121" s="59">
        <f t="shared" si="49"/>
        <v>0</v>
      </c>
      <c r="S121" s="63">
        <f t="shared" si="50"/>
        <v>0</v>
      </c>
      <c r="T121" s="155"/>
      <c r="U121" s="156"/>
      <c r="V121" s="154">
        <v>105</v>
      </c>
      <c r="W121" s="63">
        <f>'Default parameters'!E119</f>
        <v>1.5029799999999999E-4</v>
      </c>
      <c r="X121" s="59">
        <f t="shared" si="51"/>
        <v>0</v>
      </c>
      <c r="Y121" s="63">
        <f t="shared" si="52"/>
        <v>0</v>
      </c>
      <c r="Z121" s="59">
        <f t="shared" si="53"/>
        <v>0</v>
      </c>
      <c r="AA121" s="63">
        <f t="shared" si="54"/>
        <v>0</v>
      </c>
      <c r="AB121" s="59">
        <f t="shared" si="55"/>
        <v>0</v>
      </c>
      <c r="AC121" s="63">
        <f t="shared" si="56"/>
        <v>0</v>
      </c>
      <c r="AD121" s="155"/>
      <c r="AE121" s="156"/>
      <c r="AF121" s="154">
        <v>105</v>
      </c>
      <c r="AG121" s="63">
        <f>'Default parameters'!F119</f>
        <v>6.4700000000000001E-5</v>
      </c>
      <c r="AH121" s="59">
        <f t="shared" si="57"/>
        <v>0</v>
      </c>
      <c r="AI121" s="63">
        <f t="shared" si="58"/>
        <v>0</v>
      </c>
      <c r="AJ121" s="59">
        <f t="shared" si="59"/>
        <v>0</v>
      </c>
      <c r="AK121" s="63">
        <f t="shared" si="60"/>
        <v>0</v>
      </c>
      <c r="AL121" s="59">
        <f t="shared" si="61"/>
        <v>0</v>
      </c>
      <c r="AM121" s="63">
        <f t="shared" si="62"/>
        <v>0</v>
      </c>
      <c r="AN121" s="155"/>
      <c r="AO121" s="156"/>
      <c r="AP121" s="154">
        <v>105</v>
      </c>
      <c r="AQ121" s="63">
        <f>'Default parameters'!G119</f>
        <v>1.14617E-4</v>
      </c>
      <c r="AR121" s="59">
        <f t="shared" si="63"/>
        <v>0</v>
      </c>
      <c r="AS121" s="63">
        <f t="shared" si="64"/>
        <v>0</v>
      </c>
      <c r="AT121" s="59">
        <f t="shared" si="65"/>
        <v>0</v>
      </c>
      <c r="AU121" s="63">
        <f t="shared" si="66"/>
        <v>0</v>
      </c>
      <c r="AV121" s="59">
        <f t="shared" si="67"/>
        <v>0</v>
      </c>
      <c r="AW121" s="63">
        <f t="shared" si="68"/>
        <v>0</v>
      </c>
      <c r="AX121" s="155"/>
      <c r="AY121" s="156"/>
      <c r="AZ121" s="154">
        <v>105</v>
      </c>
      <c r="BA121" s="63">
        <v>1.14617E-4</v>
      </c>
      <c r="BB121" s="59">
        <f t="shared" si="69"/>
        <v>0</v>
      </c>
      <c r="BC121" s="63">
        <f t="shared" si="70"/>
        <v>0</v>
      </c>
      <c r="BD121" s="59">
        <f t="shared" si="71"/>
        <v>0</v>
      </c>
      <c r="BE121" s="63">
        <f t="shared" si="72"/>
        <v>0</v>
      </c>
      <c r="BF121" s="59">
        <f t="shared" si="73"/>
        <v>0</v>
      </c>
      <c r="BG121" s="63">
        <f t="shared" si="74"/>
        <v>0</v>
      </c>
    </row>
    <row r="122" spans="2:59" x14ac:dyDescent="0.25">
      <c r="B122" s="154">
        <v>106</v>
      </c>
      <c r="C122" s="63">
        <f>'Default parameters'!C120</f>
        <v>2.5900000000000002E-6</v>
      </c>
      <c r="D122" s="59">
        <f t="shared" si="75"/>
        <v>0</v>
      </c>
      <c r="E122" s="63">
        <f t="shared" si="42"/>
        <v>0</v>
      </c>
      <c r="F122" s="59">
        <f t="shared" si="76"/>
        <v>0</v>
      </c>
      <c r="G122" s="63">
        <f t="shared" si="43"/>
        <v>0</v>
      </c>
      <c r="H122" s="59">
        <f t="shared" si="77"/>
        <v>0</v>
      </c>
      <c r="I122" s="63">
        <f t="shared" si="44"/>
        <v>0</v>
      </c>
      <c r="J122" s="155"/>
      <c r="K122" s="156"/>
      <c r="L122" s="154">
        <v>106</v>
      </c>
      <c r="M122" s="63">
        <f>'Default parameters'!D120</f>
        <v>1.0899999999999999E-6</v>
      </c>
      <c r="N122" s="59">
        <f t="shared" si="45"/>
        <v>0</v>
      </c>
      <c r="O122" s="63">
        <f t="shared" si="46"/>
        <v>0</v>
      </c>
      <c r="P122" s="59">
        <f t="shared" si="47"/>
        <v>0</v>
      </c>
      <c r="Q122" s="63">
        <f t="shared" si="48"/>
        <v>0</v>
      </c>
      <c r="R122" s="59">
        <f t="shared" si="49"/>
        <v>0</v>
      </c>
      <c r="S122" s="63">
        <f t="shared" si="50"/>
        <v>0</v>
      </c>
      <c r="T122" s="155"/>
      <c r="U122" s="156"/>
      <c r="V122" s="154">
        <v>106</v>
      </c>
      <c r="W122" s="63">
        <f>'Default parameters'!E120</f>
        <v>1.41738E-4</v>
      </c>
      <c r="X122" s="59">
        <f t="shared" si="51"/>
        <v>0</v>
      </c>
      <c r="Y122" s="63">
        <f t="shared" si="52"/>
        <v>0</v>
      </c>
      <c r="Z122" s="59">
        <f t="shared" si="53"/>
        <v>0</v>
      </c>
      <c r="AA122" s="63">
        <f t="shared" si="54"/>
        <v>0</v>
      </c>
      <c r="AB122" s="59">
        <f t="shared" si="55"/>
        <v>0</v>
      </c>
      <c r="AC122" s="63">
        <f t="shared" si="56"/>
        <v>0</v>
      </c>
      <c r="AD122" s="155"/>
      <c r="AE122" s="156"/>
      <c r="AF122" s="154">
        <v>106</v>
      </c>
      <c r="AG122" s="63">
        <f>'Default parameters'!F120</f>
        <v>6.0099999999999997E-5</v>
      </c>
      <c r="AH122" s="59">
        <f t="shared" si="57"/>
        <v>0</v>
      </c>
      <c r="AI122" s="63">
        <f t="shared" si="58"/>
        <v>0</v>
      </c>
      <c r="AJ122" s="59">
        <f t="shared" si="59"/>
        <v>0</v>
      </c>
      <c r="AK122" s="63">
        <f t="shared" si="60"/>
        <v>0</v>
      </c>
      <c r="AL122" s="59">
        <f t="shared" si="61"/>
        <v>0</v>
      </c>
      <c r="AM122" s="63">
        <f t="shared" si="62"/>
        <v>0</v>
      </c>
      <c r="AN122" s="155"/>
      <c r="AO122" s="156"/>
      <c r="AP122" s="154">
        <v>106</v>
      </c>
      <c r="AQ122" s="63">
        <f>'Default parameters'!G120</f>
        <v>1.07342E-4</v>
      </c>
      <c r="AR122" s="59">
        <f t="shared" si="63"/>
        <v>0</v>
      </c>
      <c r="AS122" s="63">
        <f t="shared" si="64"/>
        <v>0</v>
      </c>
      <c r="AT122" s="59">
        <f t="shared" si="65"/>
        <v>0</v>
      </c>
      <c r="AU122" s="63">
        <f t="shared" si="66"/>
        <v>0</v>
      </c>
      <c r="AV122" s="59">
        <f t="shared" si="67"/>
        <v>0</v>
      </c>
      <c r="AW122" s="63">
        <f t="shared" si="68"/>
        <v>0</v>
      </c>
      <c r="AX122" s="155"/>
      <c r="AY122" s="156"/>
      <c r="AZ122" s="154">
        <v>106</v>
      </c>
      <c r="BA122" s="63">
        <v>1.07342E-4</v>
      </c>
      <c r="BB122" s="59">
        <f t="shared" si="69"/>
        <v>0</v>
      </c>
      <c r="BC122" s="63">
        <f t="shared" si="70"/>
        <v>0</v>
      </c>
      <c r="BD122" s="59">
        <f t="shared" si="71"/>
        <v>0</v>
      </c>
      <c r="BE122" s="63">
        <f t="shared" si="72"/>
        <v>0</v>
      </c>
      <c r="BF122" s="59">
        <f t="shared" si="73"/>
        <v>0</v>
      </c>
      <c r="BG122" s="63">
        <f t="shared" si="74"/>
        <v>0</v>
      </c>
    </row>
    <row r="123" spans="2:59" x14ac:dyDescent="0.25">
      <c r="B123" s="154">
        <v>107</v>
      </c>
      <c r="C123" s="63">
        <f>'Default parameters'!C121</f>
        <v>2.3199999999999998E-6</v>
      </c>
      <c r="D123" s="59">
        <f t="shared" si="75"/>
        <v>0</v>
      </c>
      <c r="E123" s="63">
        <f t="shared" si="42"/>
        <v>0</v>
      </c>
      <c r="F123" s="59">
        <f t="shared" si="76"/>
        <v>0</v>
      </c>
      <c r="G123" s="63">
        <f t="shared" si="43"/>
        <v>0</v>
      </c>
      <c r="H123" s="59">
        <f t="shared" si="77"/>
        <v>0</v>
      </c>
      <c r="I123" s="63">
        <f t="shared" si="44"/>
        <v>0</v>
      </c>
      <c r="J123" s="155"/>
      <c r="K123" s="156"/>
      <c r="L123" s="154">
        <v>107</v>
      </c>
      <c r="M123" s="63">
        <f>'Default parameters'!D121</f>
        <v>9.6299999999999993E-7</v>
      </c>
      <c r="N123" s="59">
        <f t="shared" si="45"/>
        <v>0</v>
      </c>
      <c r="O123" s="63">
        <f t="shared" si="46"/>
        <v>0</v>
      </c>
      <c r="P123" s="59">
        <f t="shared" si="47"/>
        <v>0</v>
      </c>
      <c r="Q123" s="63">
        <f t="shared" si="48"/>
        <v>0</v>
      </c>
      <c r="R123" s="59">
        <f t="shared" si="49"/>
        <v>0</v>
      </c>
      <c r="S123" s="63">
        <f t="shared" si="50"/>
        <v>0</v>
      </c>
      <c r="T123" s="155"/>
      <c r="U123" s="156"/>
      <c r="V123" s="154">
        <v>107</v>
      </c>
      <c r="W123" s="63">
        <f>'Default parameters'!E121</f>
        <v>1.3364400000000001E-4</v>
      </c>
      <c r="X123" s="59">
        <f t="shared" si="51"/>
        <v>0</v>
      </c>
      <c r="Y123" s="63">
        <f t="shared" si="52"/>
        <v>0</v>
      </c>
      <c r="Z123" s="59">
        <f t="shared" si="53"/>
        <v>0</v>
      </c>
      <c r="AA123" s="63">
        <f t="shared" si="54"/>
        <v>0</v>
      </c>
      <c r="AB123" s="59">
        <f t="shared" si="55"/>
        <v>0</v>
      </c>
      <c r="AC123" s="63">
        <f t="shared" si="56"/>
        <v>0</v>
      </c>
      <c r="AD123" s="155"/>
      <c r="AE123" s="156"/>
      <c r="AF123" s="154">
        <v>107</v>
      </c>
      <c r="AG123" s="63">
        <f>'Default parameters'!F121</f>
        <v>5.5899999999999997E-5</v>
      </c>
      <c r="AH123" s="59">
        <f t="shared" si="57"/>
        <v>0</v>
      </c>
      <c r="AI123" s="63">
        <f t="shared" si="58"/>
        <v>0</v>
      </c>
      <c r="AJ123" s="59">
        <f t="shared" si="59"/>
        <v>0</v>
      </c>
      <c r="AK123" s="63">
        <f t="shared" si="60"/>
        <v>0</v>
      </c>
      <c r="AL123" s="59">
        <f t="shared" si="61"/>
        <v>0</v>
      </c>
      <c r="AM123" s="63">
        <f t="shared" si="62"/>
        <v>0</v>
      </c>
      <c r="AN123" s="155"/>
      <c r="AO123" s="156"/>
      <c r="AP123" s="154">
        <v>107</v>
      </c>
      <c r="AQ123" s="63">
        <f>'Default parameters'!G121</f>
        <v>1.00504E-4</v>
      </c>
      <c r="AR123" s="59">
        <f t="shared" si="63"/>
        <v>0</v>
      </c>
      <c r="AS123" s="63">
        <f t="shared" si="64"/>
        <v>0</v>
      </c>
      <c r="AT123" s="59">
        <f t="shared" si="65"/>
        <v>0</v>
      </c>
      <c r="AU123" s="63">
        <f t="shared" si="66"/>
        <v>0</v>
      </c>
      <c r="AV123" s="59">
        <f t="shared" si="67"/>
        <v>0</v>
      </c>
      <c r="AW123" s="63">
        <f t="shared" si="68"/>
        <v>0</v>
      </c>
      <c r="AX123" s="155"/>
      <c r="AY123" s="156"/>
      <c r="AZ123" s="154">
        <v>107</v>
      </c>
      <c r="BA123" s="63">
        <v>1.00504E-4</v>
      </c>
      <c r="BB123" s="59">
        <f t="shared" si="69"/>
        <v>0</v>
      </c>
      <c r="BC123" s="63">
        <f t="shared" si="70"/>
        <v>0</v>
      </c>
      <c r="BD123" s="59">
        <f t="shared" si="71"/>
        <v>0</v>
      </c>
      <c r="BE123" s="63">
        <f t="shared" si="72"/>
        <v>0</v>
      </c>
      <c r="BF123" s="59">
        <f t="shared" si="73"/>
        <v>0</v>
      </c>
      <c r="BG123" s="63">
        <f t="shared" si="74"/>
        <v>0</v>
      </c>
    </row>
    <row r="124" spans="2:59" x14ac:dyDescent="0.25">
      <c r="B124" s="154">
        <v>108</v>
      </c>
      <c r="C124" s="63">
        <f>'Default parameters'!C122</f>
        <v>2.0700000000000001E-6</v>
      </c>
      <c r="D124" s="59">
        <f t="shared" si="75"/>
        <v>0</v>
      </c>
      <c r="E124" s="63">
        <f t="shared" si="42"/>
        <v>0</v>
      </c>
      <c r="F124" s="59">
        <f t="shared" si="76"/>
        <v>0</v>
      </c>
      <c r="G124" s="63">
        <f t="shared" si="43"/>
        <v>0</v>
      </c>
      <c r="H124" s="59">
        <f t="shared" si="77"/>
        <v>0</v>
      </c>
      <c r="I124" s="63">
        <f t="shared" si="44"/>
        <v>0</v>
      </c>
      <c r="J124" s="155"/>
      <c r="K124" s="156"/>
      <c r="L124" s="154">
        <v>108</v>
      </c>
      <c r="M124" s="63">
        <f>'Default parameters'!D122</f>
        <v>8.5300000000000003E-7</v>
      </c>
      <c r="N124" s="59">
        <f t="shared" si="45"/>
        <v>0</v>
      </c>
      <c r="O124" s="63">
        <f t="shared" si="46"/>
        <v>0</v>
      </c>
      <c r="P124" s="59">
        <f t="shared" si="47"/>
        <v>0</v>
      </c>
      <c r="Q124" s="63">
        <f t="shared" si="48"/>
        <v>0</v>
      </c>
      <c r="R124" s="59">
        <f t="shared" si="49"/>
        <v>0</v>
      </c>
      <c r="S124" s="63">
        <f t="shared" si="50"/>
        <v>0</v>
      </c>
      <c r="T124" s="155"/>
      <c r="U124" s="156"/>
      <c r="V124" s="154">
        <v>108</v>
      </c>
      <c r="W124" s="63">
        <f>'Default parameters'!E122</f>
        <v>1.2599200000000001E-4</v>
      </c>
      <c r="X124" s="59">
        <f t="shared" si="51"/>
        <v>0</v>
      </c>
      <c r="Y124" s="63">
        <f t="shared" si="52"/>
        <v>0</v>
      </c>
      <c r="Z124" s="59">
        <f t="shared" si="53"/>
        <v>0</v>
      </c>
      <c r="AA124" s="63">
        <f t="shared" si="54"/>
        <v>0</v>
      </c>
      <c r="AB124" s="59">
        <f t="shared" si="55"/>
        <v>0</v>
      </c>
      <c r="AC124" s="63">
        <f t="shared" si="56"/>
        <v>0</v>
      </c>
      <c r="AD124" s="155"/>
      <c r="AE124" s="156"/>
      <c r="AF124" s="154">
        <v>108</v>
      </c>
      <c r="AG124" s="63">
        <f>'Default parameters'!F122</f>
        <v>5.1999999999999997E-5</v>
      </c>
      <c r="AH124" s="59">
        <f t="shared" si="57"/>
        <v>0</v>
      </c>
      <c r="AI124" s="63">
        <f t="shared" si="58"/>
        <v>0</v>
      </c>
      <c r="AJ124" s="59">
        <f t="shared" si="59"/>
        <v>0</v>
      </c>
      <c r="AK124" s="63">
        <f t="shared" si="60"/>
        <v>0</v>
      </c>
      <c r="AL124" s="59">
        <f t="shared" si="61"/>
        <v>0</v>
      </c>
      <c r="AM124" s="63">
        <f t="shared" si="62"/>
        <v>0</v>
      </c>
      <c r="AN124" s="155"/>
      <c r="AO124" s="156"/>
      <c r="AP124" s="154">
        <v>108</v>
      </c>
      <c r="AQ124" s="63">
        <f>'Default parameters'!G122</f>
        <v>9.4099999999999997E-5</v>
      </c>
      <c r="AR124" s="59">
        <f t="shared" si="63"/>
        <v>0</v>
      </c>
      <c r="AS124" s="63">
        <f t="shared" si="64"/>
        <v>0</v>
      </c>
      <c r="AT124" s="59">
        <f t="shared" si="65"/>
        <v>0</v>
      </c>
      <c r="AU124" s="63">
        <f t="shared" si="66"/>
        <v>0</v>
      </c>
      <c r="AV124" s="59">
        <f t="shared" si="67"/>
        <v>0</v>
      </c>
      <c r="AW124" s="63">
        <f t="shared" si="68"/>
        <v>0</v>
      </c>
      <c r="AX124" s="155"/>
      <c r="AY124" s="156"/>
      <c r="AZ124" s="154">
        <v>108</v>
      </c>
      <c r="BA124" s="63">
        <v>9.4099999999999997E-5</v>
      </c>
      <c r="BB124" s="59">
        <f t="shared" si="69"/>
        <v>0</v>
      </c>
      <c r="BC124" s="63">
        <f t="shared" si="70"/>
        <v>0</v>
      </c>
      <c r="BD124" s="59">
        <f t="shared" si="71"/>
        <v>0</v>
      </c>
      <c r="BE124" s="63">
        <f t="shared" si="72"/>
        <v>0</v>
      </c>
      <c r="BF124" s="59">
        <f t="shared" si="73"/>
        <v>0</v>
      </c>
      <c r="BG124" s="63">
        <f t="shared" si="74"/>
        <v>0</v>
      </c>
    </row>
    <row r="125" spans="2:59" x14ac:dyDescent="0.25">
      <c r="B125" s="154">
        <v>109</v>
      </c>
      <c r="C125" s="63">
        <f>'Default parameters'!C123</f>
        <v>1.8500000000000001E-6</v>
      </c>
      <c r="D125" s="59">
        <f t="shared" si="75"/>
        <v>0</v>
      </c>
      <c r="E125" s="63">
        <f t="shared" si="42"/>
        <v>0</v>
      </c>
      <c r="F125" s="59">
        <f t="shared" si="76"/>
        <v>0</v>
      </c>
      <c r="G125" s="63">
        <f t="shared" si="43"/>
        <v>0</v>
      </c>
      <c r="H125" s="59">
        <f t="shared" si="77"/>
        <v>0</v>
      </c>
      <c r="I125" s="63">
        <f t="shared" si="44"/>
        <v>0</v>
      </c>
      <c r="J125" s="155"/>
      <c r="K125" s="156"/>
      <c r="L125" s="154">
        <v>109</v>
      </c>
      <c r="M125" s="63">
        <f>'Default parameters'!D123</f>
        <v>7.5600000000000005E-7</v>
      </c>
      <c r="N125" s="59">
        <f t="shared" si="45"/>
        <v>0</v>
      </c>
      <c r="O125" s="63">
        <f t="shared" si="46"/>
        <v>0</v>
      </c>
      <c r="P125" s="59">
        <f t="shared" si="47"/>
        <v>0</v>
      </c>
      <c r="Q125" s="63">
        <f t="shared" si="48"/>
        <v>0</v>
      </c>
      <c r="R125" s="59">
        <f t="shared" si="49"/>
        <v>0</v>
      </c>
      <c r="S125" s="63">
        <f t="shared" si="50"/>
        <v>0</v>
      </c>
      <c r="T125" s="155"/>
      <c r="U125" s="156"/>
      <c r="V125" s="154">
        <v>109</v>
      </c>
      <c r="W125" s="63">
        <f>'Default parameters'!E123</f>
        <v>1.18758E-4</v>
      </c>
      <c r="X125" s="59">
        <f t="shared" si="51"/>
        <v>0</v>
      </c>
      <c r="Y125" s="63">
        <f t="shared" si="52"/>
        <v>0</v>
      </c>
      <c r="Z125" s="59">
        <f t="shared" si="53"/>
        <v>0</v>
      </c>
      <c r="AA125" s="63">
        <f t="shared" si="54"/>
        <v>0</v>
      </c>
      <c r="AB125" s="59">
        <f t="shared" si="55"/>
        <v>0</v>
      </c>
      <c r="AC125" s="63">
        <f t="shared" si="56"/>
        <v>0</v>
      </c>
      <c r="AD125" s="155"/>
      <c r="AE125" s="156"/>
      <c r="AF125" s="154">
        <v>109</v>
      </c>
      <c r="AG125" s="63">
        <f>'Default parameters'!F123</f>
        <v>4.8300000000000002E-5</v>
      </c>
      <c r="AH125" s="59">
        <f t="shared" si="57"/>
        <v>0</v>
      </c>
      <c r="AI125" s="63">
        <f t="shared" si="58"/>
        <v>0</v>
      </c>
      <c r="AJ125" s="59">
        <f t="shared" si="59"/>
        <v>0</v>
      </c>
      <c r="AK125" s="63">
        <f t="shared" si="60"/>
        <v>0</v>
      </c>
      <c r="AL125" s="59">
        <f t="shared" si="61"/>
        <v>0</v>
      </c>
      <c r="AM125" s="63">
        <f t="shared" si="62"/>
        <v>0</v>
      </c>
      <c r="AN125" s="155"/>
      <c r="AO125" s="156"/>
      <c r="AP125" s="154">
        <v>109</v>
      </c>
      <c r="AQ125" s="63">
        <f>'Default parameters'!G123</f>
        <v>8.7999999999999998E-5</v>
      </c>
      <c r="AR125" s="59">
        <f t="shared" si="63"/>
        <v>0</v>
      </c>
      <c r="AS125" s="63">
        <f t="shared" si="64"/>
        <v>0</v>
      </c>
      <c r="AT125" s="59">
        <f t="shared" si="65"/>
        <v>0</v>
      </c>
      <c r="AU125" s="63">
        <f t="shared" si="66"/>
        <v>0</v>
      </c>
      <c r="AV125" s="59">
        <f t="shared" si="67"/>
        <v>0</v>
      </c>
      <c r="AW125" s="63">
        <f t="shared" si="68"/>
        <v>0</v>
      </c>
      <c r="AX125" s="155"/>
      <c r="AY125" s="156"/>
      <c r="AZ125" s="154">
        <v>109</v>
      </c>
      <c r="BA125" s="63">
        <v>8.7999999999999998E-5</v>
      </c>
      <c r="BB125" s="59">
        <f t="shared" si="69"/>
        <v>0</v>
      </c>
      <c r="BC125" s="63">
        <f t="shared" si="70"/>
        <v>0</v>
      </c>
      <c r="BD125" s="59">
        <f t="shared" si="71"/>
        <v>0</v>
      </c>
      <c r="BE125" s="63">
        <f t="shared" si="72"/>
        <v>0</v>
      </c>
      <c r="BF125" s="59">
        <f t="shared" si="73"/>
        <v>0</v>
      </c>
      <c r="BG125" s="63">
        <f t="shared" si="74"/>
        <v>0</v>
      </c>
    </row>
    <row r="126" spans="2:59" x14ac:dyDescent="0.25">
      <c r="B126" s="154">
        <v>110</v>
      </c>
      <c r="C126" s="63">
        <f>'Default parameters'!C124</f>
        <v>1.66E-6</v>
      </c>
      <c r="D126" s="59">
        <f t="shared" si="75"/>
        <v>0</v>
      </c>
      <c r="E126" s="63">
        <f t="shared" si="42"/>
        <v>0</v>
      </c>
      <c r="F126" s="59">
        <f t="shared" si="76"/>
        <v>0</v>
      </c>
      <c r="G126" s="63">
        <f t="shared" si="43"/>
        <v>0</v>
      </c>
      <c r="H126" s="59">
        <f t="shared" si="77"/>
        <v>0</v>
      </c>
      <c r="I126" s="63">
        <f t="shared" si="44"/>
        <v>0</v>
      </c>
      <c r="J126" s="155"/>
      <c r="K126" s="156"/>
      <c r="L126" s="154">
        <v>110</v>
      </c>
      <c r="M126" s="63">
        <f>'Default parameters'!D124</f>
        <v>6.6899999999999997E-7</v>
      </c>
      <c r="N126" s="59">
        <f t="shared" si="45"/>
        <v>0</v>
      </c>
      <c r="O126" s="63">
        <f t="shared" si="46"/>
        <v>0</v>
      </c>
      <c r="P126" s="59">
        <f t="shared" si="47"/>
        <v>0</v>
      </c>
      <c r="Q126" s="63">
        <f t="shared" si="48"/>
        <v>0</v>
      </c>
      <c r="R126" s="59">
        <f t="shared" si="49"/>
        <v>0</v>
      </c>
      <c r="S126" s="63">
        <f t="shared" si="50"/>
        <v>0</v>
      </c>
      <c r="T126" s="155"/>
      <c r="U126" s="156"/>
      <c r="V126" s="154">
        <v>110</v>
      </c>
      <c r="W126" s="63">
        <f>'Default parameters'!E124</f>
        <v>1.11919E-4</v>
      </c>
      <c r="X126" s="59">
        <f t="shared" si="51"/>
        <v>0</v>
      </c>
      <c r="Y126" s="63">
        <f t="shared" si="52"/>
        <v>0</v>
      </c>
      <c r="Z126" s="59">
        <f t="shared" si="53"/>
        <v>0</v>
      </c>
      <c r="AA126" s="63">
        <f t="shared" si="54"/>
        <v>0</v>
      </c>
      <c r="AB126" s="59">
        <f t="shared" si="55"/>
        <v>0</v>
      </c>
      <c r="AC126" s="63">
        <f t="shared" si="56"/>
        <v>0</v>
      </c>
      <c r="AD126" s="155"/>
      <c r="AE126" s="156"/>
      <c r="AF126" s="154">
        <v>110</v>
      </c>
      <c r="AG126" s="63">
        <f>'Default parameters'!F124</f>
        <v>4.49E-5</v>
      </c>
      <c r="AH126" s="59">
        <f t="shared" si="57"/>
        <v>0</v>
      </c>
      <c r="AI126" s="63">
        <f t="shared" si="58"/>
        <v>0</v>
      </c>
      <c r="AJ126" s="59">
        <f t="shared" si="59"/>
        <v>0</v>
      </c>
      <c r="AK126" s="63">
        <f t="shared" si="60"/>
        <v>0</v>
      </c>
      <c r="AL126" s="59">
        <f t="shared" si="61"/>
        <v>0</v>
      </c>
      <c r="AM126" s="63">
        <f t="shared" si="62"/>
        <v>0</v>
      </c>
      <c r="AN126" s="155"/>
      <c r="AO126" s="156"/>
      <c r="AP126" s="154">
        <v>110</v>
      </c>
      <c r="AQ126" s="63">
        <f>'Default parameters'!G124</f>
        <v>8.2399999999999997E-5</v>
      </c>
      <c r="AR126" s="59">
        <f t="shared" si="63"/>
        <v>0</v>
      </c>
      <c r="AS126" s="63">
        <f t="shared" si="64"/>
        <v>0</v>
      </c>
      <c r="AT126" s="59">
        <f t="shared" si="65"/>
        <v>0</v>
      </c>
      <c r="AU126" s="63">
        <f t="shared" si="66"/>
        <v>0</v>
      </c>
      <c r="AV126" s="59">
        <f t="shared" si="67"/>
        <v>0</v>
      </c>
      <c r="AW126" s="63">
        <f t="shared" si="68"/>
        <v>0</v>
      </c>
      <c r="AX126" s="155"/>
      <c r="AY126" s="156"/>
      <c r="AZ126" s="154">
        <v>110</v>
      </c>
      <c r="BA126" s="63">
        <v>8.2399999999999997E-5</v>
      </c>
      <c r="BB126" s="59">
        <f t="shared" si="69"/>
        <v>0</v>
      </c>
      <c r="BC126" s="63">
        <f t="shared" si="70"/>
        <v>0</v>
      </c>
      <c r="BD126" s="59">
        <f t="shared" si="71"/>
        <v>0</v>
      </c>
      <c r="BE126" s="63">
        <f t="shared" si="72"/>
        <v>0</v>
      </c>
      <c r="BF126" s="59">
        <f t="shared" si="73"/>
        <v>0</v>
      </c>
      <c r="BG126" s="63">
        <f t="shared" si="74"/>
        <v>0</v>
      </c>
    </row>
    <row r="127" spans="2:59" x14ac:dyDescent="0.25">
      <c r="B127" s="154">
        <v>111</v>
      </c>
      <c r="C127" s="63">
        <f>'Default parameters'!C125</f>
        <v>1.48E-6</v>
      </c>
      <c r="D127" s="59">
        <f t="shared" si="75"/>
        <v>0</v>
      </c>
      <c r="E127" s="63">
        <f t="shared" si="42"/>
        <v>0</v>
      </c>
      <c r="F127" s="59">
        <f t="shared" si="76"/>
        <v>0</v>
      </c>
      <c r="G127" s="63">
        <f t="shared" si="43"/>
        <v>0</v>
      </c>
      <c r="H127" s="59">
        <f t="shared" si="77"/>
        <v>0</v>
      </c>
      <c r="I127" s="63">
        <f t="shared" si="44"/>
        <v>0</v>
      </c>
      <c r="J127" s="155"/>
      <c r="K127" s="156"/>
      <c r="L127" s="154">
        <v>111</v>
      </c>
      <c r="M127" s="63">
        <f>'Default parameters'!D125</f>
        <v>5.9200000000000001E-7</v>
      </c>
      <c r="N127" s="59">
        <f t="shared" si="45"/>
        <v>0</v>
      </c>
      <c r="O127" s="63">
        <f t="shared" si="46"/>
        <v>0</v>
      </c>
      <c r="P127" s="59">
        <f t="shared" si="47"/>
        <v>0</v>
      </c>
      <c r="Q127" s="63">
        <f t="shared" si="48"/>
        <v>0</v>
      </c>
      <c r="R127" s="59">
        <f t="shared" si="49"/>
        <v>0</v>
      </c>
      <c r="S127" s="63">
        <f t="shared" si="50"/>
        <v>0</v>
      </c>
      <c r="T127" s="155"/>
      <c r="U127" s="156"/>
      <c r="V127" s="154">
        <v>111</v>
      </c>
      <c r="W127" s="63">
        <f>'Default parameters'!E125</f>
        <v>1.05456E-4</v>
      </c>
      <c r="X127" s="59">
        <f t="shared" si="51"/>
        <v>0</v>
      </c>
      <c r="Y127" s="63">
        <f t="shared" si="52"/>
        <v>0</v>
      </c>
      <c r="Z127" s="59">
        <f t="shared" si="53"/>
        <v>0</v>
      </c>
      <c r="AA127" s="63">
        <f t="shared" si="54"/>
        <v>0</v>
      </c>
      <c r="AB127" s="59">
        <f t="shared" si="55"/>
        <v>0</v>
      </c>
      <c r="AC127" s="63">
        <f t="shared" si="56"/>
        <v>0</v>
      </c>
      <c r="AD127" s="155"/>
      <c r="AE127" s="156"/>
      <c r="AF127" s="154">
        <v>111</v>
      </c>
      <c r="AG127" s="63">
        <f>'Default parameters'!F125</f>
        <v>4.1699999999999997E-5</v>
      </c>
      <c r="AH127" s="59">
        <f t="shared" si="57"/>
        <v>0</v>
      </c>
      <c r="AI127" s="63">
        <f t="shared" si="58"/>
        <v>0</v>
      </c>
      <c r="AJ127" s="59">
        <f t="shared" si="59"/>
        <v>0</v>
      </c>
      <c r="AK127" s="63">
        <f t="shared" si="60"/>
        <v>0</v>
      </c>
      <c r="AL127" s="59">
        <f t="shared" si="61"/>
        <v>0</v>
      </c>
      <c r="AM127" s="63">
        <f t="shared" si="62"/>
        <v>0</v>
      </c>
      <c r="AN127" s="155"/>
      <c r="AO127" s="156"/>
      <c r="AP127" s="154">
        <v>111</v>
      </c>
      <c r="AQ127" s="63">
        <f>'Default parameters'!G125</f>
        <v>7.7000000000000001E-5</v>
      </c>
      <c r="AR127" s="59">
        <f t="shared" si="63"/>
        <v>0</v>
      </c>
      <c r="AS127" s="63">
        <f t="shared" si="64"/>
        <v>0</v>
      </c>
      <c r="AT127" s="59">
        <f t="shared" si="65"/>
        <v>0</v>
      </c>
      <c r="AU127" s="63">
        <f t="shared" si="66"/>
        <v>0</v>
      </c>
      <c r="AV127" s="59">
        <f t="shared" si="67"/>
        <v>0</v>
      </c>
      <c r="AW127" s="63">
        <f t="shared" si="68"/>
        <v>0</v>
      </c>
      <c r="AX127" s="155"/>
      <c r="AY127" s="156"/>
      <c r="AZ127" s="154">
        <v>111</v>
      </c>
      <c r="BA127" s="63">
        <v>7.7000000000000001E-5</v>
      </c>
      <c r="BB127" s="59">
        <f t="shared" si="69"/>
        <v>0</v>
      </c>
      <c r="BC127" s="63">
        <f t="shared" si="70"/>
        <v>0</v>
      </c>
      <c r="BD127" s="59">
        <f t="shared" si="71"/>
        <v>0</v>
      </c>
      <c r="BE127" s="63">
        <f t="shared" si="72"/>
        <v>0</v>
      </c>
      <c r="BF127" s="59">
        <f t="shared" si="73"/>
        <v>0</v>
      </c>
      <c r="BG127" s="63">
        <f t="shared" si="74"/>
        <v>0</v>
      </c>
    </row>
    <row r="128" spans="2:59" x14ac:dyDescent="0.25">
      <c r="B128" s="154">
        <v>112</v>
      </c>
      <c r="C128" s="63">
        <f>'Default parameters'!C126</f>
        <v>1.3200000000000001E-6</v>
      </c>
      <c r="D128" s="59">
        <f t="shared" si="75"/>
        <v>0</v>
      </c>
      <c r="E128" s="63">
        <f t="shared" si="42"/>
        <v>0</v>
      </c>
      <c r="F128" s="59">
        <f t="shared" si="76"/>
        <v>0</v>
      </c>
      <c r="G128" s="63">
        <f t="shared" si="43"/>
        <v>0</v>
      </c>
      <c r="H128" s="59">
        <f t="shared" si="77"/>
        <v>0</v>
      </c>
      <c r="I128" s="63">
        <f t="shared" si="44"/>
        <v>0</v>
      </c>
      <c r="J128" s="155"/>
      <c r="K128" s="156"/>
      <c r="L128" s="154">
        <v>112</v>
      </c>
      <c r="M128" s="63">
        <f>'Default parameters'!D126</f>
        <v>5.2399999999999998E-7</v>
      </c>
      <c r="N128" s="59">
        <f t="shared" si="45"/>
        <v>0</v>
      </c>
      <c r="O128" s="63">
        <f t="shared" si="46"/>
        <v>0</v>
      </c>
      <c r="P128" s="59">
        <f t="shared" si="47"/>
        <v>0</v>
      </c>
      <c r="Q128" s="63">
        <f t="shared" si="48"/>
        <v>0</v>
      </c>
      <c r="R128" s="59">
        <f t="shared" si="49"/>
        <v>0</v>
      </c>
      <c r="S128" s="63">
        <f t="shared" si="50"/>
        <v>0</v>
      </c>
      <c r="T128" s="155"/>
      <c r="U128" s="156"/>
      <c r="V128" s="154">
        <v>112</v>
      </c>
      <c r="W128" s="63">
        <f>'Default parameters'!E126</f>
        <v>9.9300000000000001E-5</v>
      </c>
      <c r="X128" s="59">
        <f t="shared" si="51"/>
        <v>0</v>
      </c>
      <c r="Y128" s="63">
        <f t="shared" si="52"/>
        <v>0</v>
      </c>
      <c r="Z128" s="59">
        <f t="shared" si="53"/>
        <v>0</v>
      </c>
      <c r="AA128" s="63">
        <f t="shared" si="54"/>
        <v>0</v>
      </c>
      <c r="AB128" s="59">
        <f t="shared" si="55"/>
        <v>0</v>
      </c>
      <c r="AC128" s="63">
        <f t="shared" si="56"/>
        <v>0</v>
      </c>
      <c r="AD128" s="155"/>
      <c r="AE128" s="156"/>
      <c r="AF128" s="154">
        <v>112</v>
      </c>
      <c r="AG128" s="63">
        <f>'Default parameters'!F126</f>
        <v>3.8699999999999999E-5</v>
      </c>
      <c r="AH128" s="59">
        <f t="shared" si="57"/>
        <v>0</v>
      </c>
      <c r="AI128" s="63">
        <f t="shared" si="58"/>
        <v>0</v>
      </c>
      <c r="AJ128" s="59">
        <f t="shared" si="59"/>
        <v>0</v>
      </c>
      <c r="AK128" s="63">
        <f t="shared" si="60"/>
        <v>0</v>
      </c>
      <c r="AL128" s="59">
        <f t="shared" si="61"/>
        <v>0</v>
      </c>
      <c r="AM128" s="63">
        <f t="shared" si="62"/>
        <v>0</v>
      </c>
      <c r="AN128" s="155"/>
      <c r="AO128" s="156"/>
      <c r="AP128" s="154">
        <v>112</v>
      </c>
      <c r="AQ128" s="63">
        <f>'Default parameters'!G126</f>
        <v>7.2000000000000002E-5</v>
      </c>
      <c r="AR128" s="59">
        <f t="shared" si="63"/>
        <v>0</v>
      </c>
      <c r="AS128" s="63">
        <f t="shared" si="64"/>
        <v>0</v>
      </c>
      <c r="AT128" s="59">
        <f t="shared" si="65"/>
        <v>0</v>
      </c>
      <c r="AU128" s="63">
        <f t="shared" si="66"/>
        <v>0</v>
      </c>
      <c r="AV128" s="59">
        <f t="shared" si="67"/>
        <v>0</v>
      </c>
      <c r="AW128" s="63">
        <f t="shared" si="68"/>
        <v>0</v>
      </c>
      <c r="AX128" s="155"/>
      <c r="AY128" s="156"/>
      <c r="AZ128" s="154">
        <v>112</v>
      </c>
      <c r="BA128" s="63">
        <v>7.2000000000000002E-5</v>
      </c>
      <c r="BB128" s="59">
        <f t="shared" si="69"/>
        <v>0</v>
      </c>
      <c r="BC128" s="63">
        <f t="shared" si="70"/>
        <v>0</v>
      </c>
      <c r="BD128" s="59">
        <f t="shared" si="71"/>
        <v>0</v>
      </c>
      <c r="BE128" s="63">
        <f t="shared" si="72"/>
        <v>0</v>
      </c>
      <c r="BF128" s="59">
        <f t="shared" si="73"/>
        <v>0</v>
      </c>
      <c r="BG128" s="63">
        <f t="shared" si="74"/>
        <v>0</v>
      </c>
    </row>
    <row r="129" spans="2:59" x14ac:dyDescent="0.25">
      <c r="B129" s="154">
        <v>113</v>
      </c>
      <c r="C129" s="63">
        <f>'Default parameters'!C127</f>
        <v>1.1799999999999999E-6</v>
      </c>
      <c r="D129" s="59">
        <f t="shared" si="75"/>
        <v>0</v>
      </c>
      <c r="E129" s="63">
        <f t="shared" si="42"/>
        <v>0</v>
      </c>
      <c r="F129" s="59">
        <f t="shared" si="76"/>
        <v>0</v>
      </c>
      <c r="G129" s="63">
        <f t="shared" si="43"/>
        <v>0</v>
      </c>
      <c r="H129" s="59">
        <f t="shared" si="77"/>
        <v>0</v>
      </c>
      <c r="I129" s="63">
        <f t="shared" si="44"/>
        <v>0</v>
      </c>
      <c r="J129" s="155"/>
      <c r="K129" s="156"/>
      <c r="L129" s="154">
        <v>113</v>
      </c>
      <c r="M129" s="63">
        <f>'Default parameters'!D127</f>
        <v>4.63E-7</v>
      </c>
      <c r="N129" s="59">
        <f t="shared" si="45"/>
        <v>0</v>
      </c>
      <c r="O129" s="63">
        <f t="shared" si="46"/>
        <v>0</v>
      </c>
      <c r="P129" s="59">
        <f t="shared" si="47"/>
        <v>0</v>
      </c>
      <c r="Q129" s="63">
        <f t="shared" si="48"/>
        <v>0</v>
      </c>
      <c r="R129" s="59">
        <f t="shared" si="49"/>
        <v>0</v>
      </c>
      <c r="S129" s="63">
        <f t="shared" si="50"/>
        <v>0</v>
      </c>
      <c r="T129" s="155"/>
      <c r="U129" s="156"/>
      <c r="V129" s="154">
        <v>113</v>
      </c>
      <c r="W129" s="63">
        <f>'Default parameters'!E127</f>
        <v>9.3599999999999998E-5</v>
      </c>
      <c r="X129" s="59">
        <f t="shared" si="51"/>
        <v>0</v>
      </c>
      <c r="Y129" s="63">
        <f t="shared" si="52"/>
        <v>0</v>
      </c>
      <c r="Z129" s="59">
        <f t="shared" si="53"/>
        <v>0</v>
      </c>
      <c r="AA129" s="63">
        <f t="shared" si="54"/>
        <v>0</v>
      </c>
      <c r="AB129" s="59">
        <f t="shared" si="55"/>
        <v>0</v>
      </c>
      <c r="AC129" s="63">
        <f t="shared" si="56"/>
        <v>0</v>
      </c>
      <c r="AD129" s="155"/>
      <c r="AE129" s="156"/>
      <c r="AF129" s="154">
        <v>113</v>
      </c>
      <c r="AG129" s="63">
        <f>'Default parameters'!F127</f>
        <v>3.5899999999999998E-5</v>
      </c>
      <c r="AH129" s="59">
        <f t="shared" si="57"/>
        <v>0</v>
      </c>
      <c r="AI129" s="63">
        <f t="shared" si="58"/>
        <v>0</v>
      </c>
      <c r="AJ129" s="59">
        <f t="shared" si="59"/>
        <v>0</v>
      </c>
      <c r="AK129" s="63">
        <f t="shared" si="60"/>
        <v>0</v>
      </c>
      <c r="AL129" s="59">
        <f t="shared" si="61"/>
        <v>0</v>
      </c>
      <c r="AM129" s="63">
        <f t="shared" si="62"/>
        <v>0</v>
      </c>
      <c r="AN129" s="155"/>
      <c r="AO129" s="156"/>
      <c r="AP129" s="154">
        <v>113</v>
      </c>
      <c r="AQ129" s="63">
        <f>'Default parameters'!G127</f>
        <v>6.7299999999999996E-5</v>
      </c>
      <c r="AR129" s="59">
        <f t="shared" si="63"/>
        <v>0</v>
      </c>
      <c r="AS129" s="63">
        <f t="shared" si="64"/>
        <v>0</v>
      </c>
      <c r="AT129" s="59">
        <f t="shared" si="65"/>
        <v>0</v>
      </c>
      <c r="AU129" s="63">
        <f t="shared" si="66"/>
        <v>0</v>
      </c>
      <c r="AV129" s="59">
        <f t="shared" si="67"/>
        <v>0</v>
      </c>
      <c r="AW129" s="63">
        <f t="shared" si="68"/>
        <v>0</v>
      </c>
      <c r="AX129" s="155"/>
      <c r="AY129" s="156"/>
      <c r="AZ129" s="154">
        <v>113</v>
      </c>
      <c r="BA129" s="63">
        <v>6.7299999999999996E-5</v>
      </c>
      <c r="BB129" s="59">
        <f t="shared" si="69"/>
        <v>0</v>
      </c>
      <c r="BC129" s="63">
        <f t="shared" si="70"/>
        <v>0</v>
      </c>
      <c r="BD129" s="59">
        <f t="shared" si="71"/>
        <v>0</v>
      </c>
      <c r="BE129" s="63">
        <f t="shared" si="72"/>
        <v>0</v>
      </c>
      <c r="BF129" s="59">
        <f t="shared" si="73"/>
        <v>0</v>
      </c>
      <c r="BG129" s="63">
        <f t="shared" si="74"/>
        <v>0</v>
      </c>
    </row>
    <row r="130" spans="2:59" x14ac:dyDescent="0.25">
      <c r="B130" s="154">
        <v>114</v>
      </c>
      <c r="C130" s="63">
        <f>'Default parameters'!C128</f>
        <v>1.06E-6</v>
      </c>
      <c r="D130" s="59">
        <f t="shared" si="75"/>
        <v>0</v>
      </c>
      <c r="E130" s="63">
        <f t="shared" si="42"/>
        <v>0</v>
      </c>
      <c r="F130" s="59">
        <f t="shared" si="76"/>
        <v>0</v>
      </c>
      <c r="G130" s="63">
        <f t="shared" si="43"/>
        <v>0</v>
      </c>
      <c r="H130" s="59">
        <f t="shared" si="77"/>
        <v>0</v>
      </c>
      <c r="I130" s="63">
        <f t="shared" si="44"/>
        <v>0</v>
      </c>
      <c r="J130" s="155"/>
      <c r="K130" s="156"/>
      <c r="L130" s="154">
        <v>114</v>
      </c>
      <c r="M130" s="63">
        <f>'Default parameters'!D128</f>
        <v>4.0900000000000002E-7</v>
      </c>
      <c r="N130" s="59">
        <f t="shared" si="45"/>
        <v>0</v>
      </c>
      <c r="O130" s="63">
        <f t="shared" si="46"/>
        <v>0</v>
      </c>
      <c r="P130" s="59">
        <f t="shared" si="47"/>
        <v>0</v>
      </c>
      <c r="Q130" s="63">
        <f t="shared" si="48"/>
        <v>0</v>
      </c>
      <c r="R130" s="59">
        <f t="shared" si="49"/>
        <v>0</v>
      </c>
      <c r="S130" s="63">
        <f t="shared" si="50"/>
        <v>0</v>
      </c>
      <c r="T130" s="155"/>
      <c r="U130" s="156"/>
      <c r="V130" s="154">
        <v>114</v>
      </c>
      <c r="W130" s="63">
        <f>'Default parameters'!E128</f>
        <v>8.81E-5</v>
      </c>
      <c r="X130" s="59">
        <f t="shared" si="51"/>
        <v>0</v>
      </c>
      <c r="Y130" s="63">
        <f t="shared" si="52"/>
        <v>0</v>
      </c>
      <c r="Z130" s="59">
        <f t="shared" si="53"/>
        <v>0</v>
      </c>
      <c r="AA130" s="63">
        <f t="shared" si="54"/>
        <v>0</v>
      </c>
      <c r="AB130" s="59">
        <f t="shared" si="55"/>
        <v>0</v>
      </c>
      <c r="AC130" s="63">
        <f t="shared" si="56"/>
        <v>0</v>
      </c>
      <c r="AD130" s="155"/>
      <c r="AE130" s="156"/>
      <c r="AF130" s="154">
        <v>114</v>
      </c>
      <c r="AG130" s="63">
        <f>'Default parameters'!F128</f>
        <v>3.3300000000000003E-5</v>
      </c>
      <c r="AH130" s="59">
        <f t="shared" si="57"/>
        <v>0</v>
      </c>
      <c r="AI130" s="63">
        <f t="shared" si="58"/>
        <v>0</v>
      </c>
      <c r="AJ130" s="59">
        <f t="shared" si="59"/>
        <v>0</v>
      </c>
      <c r="AK130" s="63">
        <f t="shared" si="60"/>
        <v>0</v>
      </c>
      <c r="AL130" s="59">
        <f t="shared" si="61"/>
        <v>0</v>
      </c>
      <c r="AM130" s="63">
        <f t="shared" si="62"/>
        <v>0</v>
      </c>
      <c r="AN130" s="155"/>
      <c r="AO130" s="156"/>
      <c r="AP130" s="154">
        <v>114</v>
      </c>
      <c r="AQ130" s="63">
        <f>'Default parameters'!G128</f>
        <v>6.2899999999999997E-5</v>
      </c>
      <c r="AR130" s="59">
        <f t="shared" si="63"/>
        <v>0</v>
      </c>
      <c r="AS130" s="63">
        <f t="shared" si="64"/>
        <v>0</v>
      </c>
      <c r="AT130" s="59">
        <f t="shared" si="65"/>
        <v>0</v>
      </c>
      <c r="AU130" s="63">
        <f t="shared" si="66"/>
        <v>0</v>
      </c>
      <c r="AV130" s="59">
        <f t="shared" si="67"/>
        <v>0</v>
      </c>
      <c r="AW130" s="63">
        <f t="shared" si="68"/>
        <v>0</v>
      </c>
      <c r="AX130" s="155"/>
      <c r="AY130" s="156"/>
      <c r="AZ130" s="154">
        <v>114</v>
      </c>
      <c r="BA130" s="63">
        <v>6.2899999999999997E-5</v>
      </c>
      <c r="BB130" s="59">
        <f t="shared" si="69"/>
        <v>0</v>
      </c>
      <c r="BC130" s="63">
        <f t="shared" si="70"/>
        <v>0</v>
      </c>
      <c r="BD130" s="59">
        <f t="shared" si="71"/>
        <v>0</v>
      </c>
      <c r="BE130" s="63">
        <f t="shared" si="72"/>
        <v>0</v>
      </c>
      <c r="BF130" s="59">
        <f t="shared" si="73"/>
        <v>0</v>
      </c>
      <c r="BG130" s="63">
        <f t="shared" si="74"/>
        <v>0</v>
      </c>
    </row>
    <row r="131" spans="2:59" x14ac:dyDescent="0.25">
      <c r="B131" s="154">
        <v>115</v>
      </c>
      <c r="C131" s="63">
        <f>'Default parameters'!C129</f>
        <v>9.4200000000000004E-7</v>
      </c>
      <c r="D131" s="59">
        <f t="shared" si="75"/>
        <v>0</v>
      </c>
      <c r="E131" s="63">
        <f t="shared" si="42"/>
        <v>0</v>
      </c>
      <c r="F131" s="59">
        <f t="shared" si="76"/>
        <v>0</v>
      </c>
      <c r="G131" s="63">
        <f t="shared" si="43"/>
        <v>0</v>
      </c>
      <c r="H131" s="59">
        <f t="shared" si="77"/>
        <v>0</v>
      </c>
      <c r="I131" s="63">
        <f t="shared" si="44"/>
        <v>0</v>
      </c>
      <c r="J131" s="155"/>
      <c r="K131" s="156"/>
      <c r="L131" s="154">
        <v>115</v>
      </c>
      <c r="M131" s="63">
        <f>'Default parameters'!D129</f>
        <v>3.6100000000000002E-7</v>
      </c>
      <c r="N131" s="59">
        <f t="shared" si="45"/>
        <v>0</v>
      </c>
      <c r="O131" s="63">
        <f t="shared" si="46"/>
        <v>0</v>
      </c>
      <c r="P131" s="59">
        <f t="shared" si="47"/>
        <v>0</v>
      </c>
      <c r="Q131" s="63">
        <f t="shared" si="48"/>
        <v>0</v>
      </c>
      <c r="R131" s="59">
        <f t="shared" si="49"/>
        <v>0</v>
      </c>
      <c r="S131" s="63">
        <f t="shared" si="50"/>
        <v>0</v>
      </c>
      <c r="T131" s="155"/>
      <c r="U131" s="156"/>
      <c r="V131" s="154">
        <v>115</v>
      </c>
      <c r="W131" s="63">
        <f>'Default parameters'!E129</f>
        <v>8.2999999999999998E-5</v>
      </c>
      <c r="X131" s="59">
        <f t="shared" si="51"/>
        <v>0</v>
      </c>
      <c r="Y131" s="63">
        <f t="shared" si="52"/>
        <v>0</v>
      </c>
      <c r="Z131" s="59">
        <f t="shared" si="53"/>
        <v>0</v>
      </c>
      <c r="AA131" s="63">
        <f t="shared" si="54"/>
        <v>0</v>
      </c>
      <c r="AB131" s="59">
        <f t="shared" si="55"/>
        <v>0</v>
      </c>
      <c r="AC131" s="63">
        <f t="shared" si="56"/>
        <v>0</v>
      </c>
      <c r="AD131" s="155"/>
      <c r="AE131" s="156"/>
      <c r="AF131" s="154">
        <v>115</v>
      </c>
      <c r="AG131" s="63">
        <f>'Default parameters'!F129</f>
        <v>3.0899999999999999E-5</v>
      </c>
      <c r="AH131" s="59">
        <f t="shared" si="57"/>
        <v>0</v>
      </c>
      <c r="AI131" s="63">
        <f t="shared" si="58"/>
        <v>0</v>
      </c>
      <c r="AJ131" s="59">
        <f t="shared" si="59"/>
        <v>0</v>
      </c>
      <c r="AK131" s="63">
        <f t="shared" si="60"/>
        <v>0</v>
      </c>
      <c r="AL131" s="59">
        <f t="shared" si="61"/>
        <v>0</v>
      </c>
      <c r="AM131" s="63">
        <f t="shared" si="62"/>
        <v>0</v>
      </c>
      <c r="AN131" s="155"/>
      <c r="AO131" s="156"/>
      <c r="AP131" s="154">
        <v>115</v>
      </c>
      <c r="AQ131" s="63">
        <f>'Default parameters'!G129</f>
        <v>5.8799999999999999E-5</v>
      </c>
      <c r="AR131" s="59">
        <f t="shared" si="63"/>
        <v>0</v>
      </c>
      <c r="AS131" s="63">
        <f t="shared" si="64"/>
        <v>0</v>
      </c>
      <c r="AT131" s="59">
        <f t="shared" si="65"/>
        <v>0</v>
      </c>
      <c r="AU131" s="63">
        <f t="shared" si="66"/>
        <v>0</v>
      </c>
      <c r="AV131" s="59">
        <f t="shared" si="67"/>
        <v>0</v>
      </c>
      <c r="AW131" s="63">
        <f t="shared" si="68"/>
        <v>0</v>
      </c>
      <c r="AX131" s="155"/>
      <c r="AY131" s="156"/>
      <c r="AZ131" s="154">
        <v>115</v>
      </c>
      <c r="BA131" s="63">
        <v>5.8799999999999999E-5</v>
      </c>
      <c r="BB131" s="59">
        <f t="shared" si="69"/>
        <v>0</v>
      </c>
      <c r="BC131" s="63">
        <f t="shared" si="70"/>
        <v>0</v>
      </c>
      <c r="BD131" s="59">
        <f t="shared" si="71"/>
        <v>0</v>
      </c>
      <c r="BE131" s="63">
        <f t="shared" si="72"/>
        <v>0</v>
      </c>
      <c r="BF131" s="59">
        <f t="shared" si="73"/>
        <v>0</v>
      </c>
      <c r="BG131" s="63">
        <f t="shared" si="74"/>
        <v>0</v>
      </c>
    </row>
    <row r="132" spans="2:59" x14ac:dyDescent="0.25">
      <c r="B132" s="154">
        <v>116</v>
      </c>
      <c r="C132" s="63">
        <f>'Default parameters'!C130</f>
        <v>8.4E-7</v>
      </c>
      <c r="D132" s="59">
        <f t="shared" si="75"/>
        <v>0</v>
      </c>
      <c r="E132" s="63">
        <f t="shared" si="42"/>
        <v>0</v>
      </c>
      <c r="F132" s="59">
        <f t="shared" si="76"/>
        <v>0</v>
      </c>
      <c r="G132" s="63">
        <f t="shared" si="43"/>
        <v>0</v>
      </c>
      <c r="H132" s="59">
        <f t="shared" si="77"/>
        <v>0</v>
      </c>
      <c r="I132" s="63">
        <f t="shared" si="44"/>
        <v>0</v>
      </c>
      <c r="J132" s="155"/>
      <c r="K132" s="156"/>
      <c r="L132" s="154">
        <v>116</v>
      </c>
      <c r="M132" s="63">
        <f>'Default parameters'!D130</f>
        <v>3.1899999999999998E-7</v>
      </c>
      <c r="N132" s="59">
        <f t="shared" si="45"/>
        <v>0</v>
      </c>
      <c r="O132" s="63">
        <f t="shared" si="46"/>
        <v>0</v>
      </c>
      <c r="P132" s="59">
        <f t="shared" si="47"/>
        <v>0</v>
      </c>
      <c r="Q132" s="63">
        <f t="shared" si="48"/>
        <v>0</v>
      </c>
      <c r="R132" s="59">
        <f t="shared" si="49"/>
        <v>0</v>
      </c>
      <c r="S132" s="63">
        <f t="shared" si="50"/>
        <v>0</v>
      </c>
      <c r="T132" s="155"/>
      <c r="U132" s="156"/>
      <c r="V132" s="154">
        <v>116</v>
      </c>
      <c r="W132" s="63">
        <f>'Default parameters'!E130</f>
        <v>7.8100000000000001E-5</v>
      </c>
      <c r="X132" s="59">
        <f t="shared" si="51"/>
        <v>0</v>
      </c>
      <c r="Y132" s="63">
        <f t="shared" si="52"/>
        <v>0</v>
      </c>
      <c r="Z132" s="59">
        <f t="shared" si="53"/>
        <v>0</v>
      </c>
      <c r="AA132" s="63">
        <f t="shared" si="54"/>
        <v>0</v>
      </c>
      <c r="AB132" s="59">
        <f t="shared" si="55"/>
        <v>0</v>
      </c>
      <c r="AC132" s="63">
        <f t="shared" si="56"/>
        <v>0</v>
      </c>
      <c r="AD132" s="155"/>
      <c r="AE132" s="156"/>
      <c r="AF132" s="154">
        <v>116</v>
      </c>
      <c r="AG132" s="63">
        <f>'Default parameters'!F130</f>
        <v>2.87E-5</v>
      </c>
      <c r="AH132" s="59">
        <f t="shared" si="57"/>
        <v>0</v>
      </c>
      <c r="AI132" s="63">
        <f t="shared" si="58"/>
        <v>0</v>
      </c>
      <c r="AJ132" s="59">
        <f t="shared" si="59"/>
        <v>0</v>
      </c>
      <c r="AK132" s="63">
        <f t="shared" si="60"/>
        <v>0</v>
      </c>
      <c r="AL132" s="59">
        <f t="shared" si="61"/>
        <v>0</v>
      </c>
      <c r="AM132" s="63">
        <f t="shared" si="62"/>
        <v>0</v>
      </c>
      <c r="AN132" s="155"/>
      <c r="AO132" s="156"/>
      <c r="AP132" s="154">
        <v>116</v>
      </c>
      <c r="AQ132" s="63">
        <f>'Default parameters'!G130</f>
        <v>5.49E-5</v>
      </c>
      <c r="AR132" s="59">
        <f t="shared" si="63"/>
        <v>0</v>
      </c>
      <c r="AS132" s="63">
        <f t="shared" si="64"/>
        <v>0</v>
      </c>
      <c r="AT132" s="59">
        <f t="shared" si="65"/>
        <v>0</v>
      </c>
      <c r="AU132" s="63">
        <f t="shared" si="66"/>
        <v>0</v>
      </c>
      <c r="AV132" s="59">
        <f t="shared" si="67"/>
        <v>0</v>
      </c>
      <c r="AW132" s="63">
        <f t="shared" si="68"/>
        <v>0</v>
      </c>
      <c r="AX132" s="155"/>
      <c r="AY132" s="156"/>
      <c r="AZ132" s="154">
        <v>116</v>
      </c>
      <c r="BA132" s="63">
        <v>5.49E-5</v>
      </c>
      <c r="BB132" s="59">
        <f t="shared" si="69"/>
        <v>0</v>
      </c>
      <c r="BC132" s="63">
        <f t="shared" si="70"/>
        <v>0</v>
      </c>
      <c r="BD132" s="59">
        <f t="shared" si="71"/>
        <v>0</v>
      </c>
      <c r="BE132" s="63">
        <f t="shared" si="72"/>
        <v>0</v>
      </c>
      <c r="BF132" s="59">
        <f t="shared" si="73"/>
        <v>0</v>
      </c>
      <c r="BG132" s="63">
        <f t="shared" si="74"/>
        <v>0</v>
      </c>
    </row>
    <row r="133" spans="2:59" x14ac:dyDescent="0.25">
      <c r="B133" s="154">
        <v>117</v>
      </c>
      <c r="C133" s="63">
        <f>'Default parameters'!C131</f>
        <v>7.4900000000000005E-7</v>
      </c>
      <c r="D133" s="59">
        <f t="shared" si="75"/>
        <v>0</v>
      </c>
      <c r="E133" s="63">
        <f t="shared" si="42"/>
        <v>0</v>
      </c>
      <c r="F133" s="59">
        <f t="shared" si="76"/>
        <v>0</v>
      </c>
      <c r="G133" s="63">
        <f t="shared" si="43"/>
        <v>0</v>
      </c>
      <c r="H133" s="59">
        <f t="shared" si="77"/>
        <v>0</v>
      </c>
      <c r="I133" s="63">
        <f t="shared" si="44"/>
        <v>0</v>
      </c>
      <c r="J133" s="155"/>
      <c r="K133" s="156"/>
      <c r="L133" s="154">
        <v>117</v>
      </c>
      <c r="M133" s="63">
        <f>'Default parameters'!D131</f>
        <v>2.8099999999999999E-7</v>
      </c>
      <c r="N133" s="59">
        <f t="shared" si="45"/>
        <v>0</v>
      </c>
      <c r="O133" s="63">
        <f t="shared" si="46"/>
        <v>0</v>
      </c>
      <c r="P133" s="59">
        <f t="shared" si="47"/>
        <v>0</v>
      </c>
      <c r="Q133" s="63">
        <f t="shared" si="48"/>
        <v>0</v>
      </c>
      <c r="R133" s="59">
        <f t="shared" si="49"/>
        <v>0</v>
      </c>
      <c r="S133" s="63">
        <f t="shared" si="50"/>
        <v>0</v>
      </c>
      <c r="T133" s="155"/>
      <c r="U133" s="156"/>
      <c r="V133" s="154">
        <v>117</v>
      </c>
      <c r="W133" s="63">
        <f>'Default parameters'!E131</f>
        <v>7.3499999999999998E-5</v>
      </c>
      <c r="X133" s="59">
        <f t="shared" si="51"/>
        <v>0</v>
      </c>
      <c r="Y133" s="63">
        <f t="shared" si="52"/>
        <v>0</v>
      </c>
      <c r="Z133" s="59">
        <f t="shared" si="53"/>
        <v>0</v>
      </c>
      <c r="AA133" s="63">
        <f t="shared" si="54"/>
        <v>0</v>
      </c>
      <c r="AB133" s="59">
        <f t="shared" si="55"/>
        <v>0</v>
      </c>
      <c r="AC133" s="63">
        <f t="shared" si="56"/>
        <v>0</v>
      </c>
      <c r="AD133" s="155"/>
      <c r="AE133" s="156"/>
      <c r="AF133" s="154">
        <v>117</v>
      </c>
      <c r="AG133" s="63">
        <f>'Default parameters'!F131</f>
        <v>2.6599999999999999E-5</v>
      </c>
      <c r="AH133" s="59">
        <f t="shared" si="57"/>
        <v>0</v>
      </c>
      <c r="AI133" s="63">
        <f t="shared" si="58"/>
        <v>0</v>
      </c>
      <c r="AJ133" s="59">
        <f t="shared" si="59"/>
        <v>0</v>
      </c>
      <c r="AK133" s="63">
        <f t="shared" si="60"/>
        <v>0</v>
      </c>
      <c r="AL133" s="59">
        <f t="shared" si="61"/>
        <v>0</v>
      </c>
      <c r="AM133" s="63">
        <f t="shared" si="62"/>
        <v>0</v>
      </c>
      <c r="AN133" s="155"/>
      <c r="AO133" s="156"/>
      <c r="AP133" s="154">
        <v>117</v>
      </c>
      <c r="AQ133" s="63">
        <f>'Default parameters'!G131</f>
        <v>5.13E-5</v>
      </c>
      <c r="AR133" s="59">
        <f t="shared" si="63"/>
        <v>0</v>
      </c>
      <c r="AS133" s="63">
        <f t="shared" si="64"/>
        <v>0</v>
      </c>
      <c r="AT133" s="59">
        <f t="shared" si="65"/>
        <v>0</v>
      </c>
      <c r="AU133" s="63">
        <f t="shared" si="66"/>
        <v>0</v>
      </c>
      <c r="AV133" s="59">
        <f t="shared" si="67"/>
        <v>0</v>
      </c>
      <c r="AW133" s="63">
        <f t="shared" si="68"/>
        <v>0</v>
      </c>
      <c r="AX133" s="155"/>
      <c r="AY133" s="156"/>
      <c r="AZ133" s="154">
        <v>117</v>
      </c>
      <c r="BA133" s="63">
        <v>5.13E-5</v>
      </c>
      <c r="BB133" s="59">
        <f t="shared" si="69"/>
        <v>0</v>
      </c>
      <c r="BC133" s="63">
        <f t="shared" si="70"/>
        <v>0</v>
      </c>
      <c r="BD133" s="59">
        <f t="shared" si="71"/>
        <v>0</v>
      </c>
      <c r="BE133" s="63">
        <f t="shared" si="72"/>
        <v>0</v>
      </c>
      <c r="BF133" s="59">
        <f t="shared" si="73"/>
        <v>0</v>
      </c>
      <c r="BG133" s="63">
        <f t="shared" si="74"/>
        <v>0</v>
      </c>
    </row>
    <row r="134" spans="2:59" x14ac:dyDescent="0.25">
      <c r="B134" s="154">
        <v>118</v>
      </c>
      <c r="C134" s="63">
        <f>'Default parameters'!C132</f>
        <v>6.6700000000000003E-7</v>
      </c>
      <c r="D134" s="59">
        <f t="shared" si="75"/>
        <v>0</v>
      </c>
      <c r="E134" s="63">
        <f t="shared" si="42"/>
        <v>0</v>
      </c>
      <c r="F134" s="59">
        <f t="shared" si="76"/>
        <v>0</v>
      </c>
      <c r="G134" s="63">
        <f t="shared" si="43"/>
        <v>0</v>
      </c>
      <c r="H134" s="59">
        <f t="shared" si="77"/>
        <v>0</v>
      </c>
      <c r="I134" s="63">
        <f t="shared" si="44"/>
        <v>0</v>
      </c>
      <c r="J134" s="155"/>
      <c r="K134" s="156"/>
      <c r="L134" s="154">
        <v>118</v>
      </c>
      <c r="M134" s="63">
        <f>'Default parameters'!D132</f>
        <v>2.48E-7</v>
      </c>
      <c r="N134" s="59">
        <f t="shared" si="45"/>
        <v>0</v>
      </c>
      <c r="O134" s="63">
        <f t="shared" si="46"/>
        <v>0</v>
      </c>
      <c r="P134" s="59">
        <f t="shared" si="47"/>
        <v>0</v>
      </c>
      <c r="Q134" s="63">
        <f t="shared" si="48"/>
        <v>0</v>
      </c>
      <c r="R134" s="59">
        <f t="shared" si="49"/>
        <v>0</v>
      </c>
      <c r="S134" s="63">
        <f t="shared" si="50"/>
        <v>0</v>
      </c>
      <c r="T134" s="155"/>
      <c r="U134" s="156"/>
      <c r="V134" s="154">
        <v>118</v>
      </c>
      <c r="W134" s="63">
        <f>'Default parameters'!E132</f>
        <v>6.9200000000000002E-5</v>
      </c>
      <c r="X134" s="59">
        <f t="shared" si="51"/>
        <v>0</v>
      </c>
      <c r="Y134" s="63">
        <f t="shared" si="52"/>
        <v>0</v>
      </c>
      <c r="Z134" s="59">
        <f t="shared" si="53"/>
        <v>0</v>
      </c>
      <c r="AA134" s="63">
        <f t="shared" si="54"/>
        <v>0</v>
      </c>
      <c r="AB134" s="59">
        <f t="shared" si="55"/>
        <v>0</v>
      </c>
      <c r="AC134" s="63">
        <f t="shared" si="56"/>
        <v>0</v>
      </c>
      <c r="AD134" s="155"/>
      <c r="AE134" s="156"/>
      <c r="AF134" s="154">
        <v>118</v>
      </c>
      <c r="AG134" s="63">
        <f>'Default parameters'!F132</f>
        <v>2.4600000000000002E-5</v>
      </c>
      <c r="AH134" s="59">
        <f t="shared" si="57"/>
        <v>0</v>
      </c>
      <c r="AI134" s="63">
        <f t="shared" si="58"/>
        <v>0</v>
      </c>
      <c r="AJ134" s="59">
        <f t="shared" si="59"/>
        <v>0</v>
      </c>
      <c r="AK134" s="63">
        <f t="shared" si="60"/>
        <v>0</v>
      </c>
      <c r="AL134" s="59">
        <f t="shared" si="61"/>
        <v>0</v>
      </c>
      <c r="AM134" s="63">
        <f t="shared" si="62"/>
        <v>0</v>
      </c>
      <c r="AN134" s="155"/>
      <c r="AO134" s="156"/>
      <c r="AP134" s="154">
        <v>118</v>
      </c>
      <c r="AQ134" s="63">
        <f>'Default parameters'!G132</f>
        <v>4.7899999999999999E-5</v>
      </c>
      <c r="AR134" s="59">
        <f t="shared" si="63"/>
        <v>0</v>
      </c>
      <c r="AS134" s="63">
        <f t="shared" si="64"/>
        <v>0</v>
      </c>
      <c r="AT134" s="59">
        <f t="shared" si="65"/>
        <v>0</v>
      </c>
      <c r="AU134" s="63">
        <f t="shared" si="66"/>
        <v>0</v>
      </c>
      <c r="AV134" s="59">
        <f t="shared" si="67"/>
        <v>0</v>
      </c>
      <c r="AW134" s="63">
        <f t="shared" si="68"/>
        <v>0</v>
      </c>
      <c r="AX134" s="155"/>
      <c r="AY134" s="156"/>
      <c r="AZ134" s="154">
        <v>118</v>
      </c>
      <c r="BA134" s="63">
        <v>4.7899999999999999E-5</v>
      </c>
      <c r="BB134" s="59">
        <f t="shared" si="69"/>
        <v>0</v>
      </c>
      <c r="BC134" s="63">
        <f t="shared" si="70"/>
        <v>0</v>
      </c>
      <c r="BD134" s="59">
        <f t="shared" si="71"/>
        <v>0</v>
      </c>
      <c r="BE134" s="63">
        <f t="shared" si="72"/>
        <v>0</v>
      </c>
      <c r="BF134" s="59">
        <f t="shared" si="73"/>
        <v>0</v>
      </c>
      <c r="BG134" s="63">
        <f t="shared" si="74"/>
        <v>0</v>
      </c>
    </row>
    <row r="135" spans="2:59" x14ac:dyDescent="0.25">
      <c r="B135" s="154">
        <v>119</v>
      </c>
      <c r="C135" s="63">
        <f>'Default parameters'!C133</f>
        <v>5.9400000000000005E-7</v>
      </c>
      <c r="D135" s="59">
        <f t="shared" si="75"/>
        <v>0</v>
      </c>
      <c r="E135" s="63">
        <f t="shared" si="42"/>
        <v>0</v>
      </c>
      <c r="F135" s="59">
        <f t="shared" si="76"/>
        <v>0</v>
      </c>
      <c r="G135" s="63">
        <f t="shared" si="43"/>
        <v>0</v>
      </c>
      <c r="H135" s="59">
        <f t="shared" si="77"/>
        <v>0</v>
      </c>
      <c r="I135" s="63">
        <f t="shared" si="44"/>
        <v>0</v>
      </c>
      <c r="J135" s="155"/>
      <c r="K135" s="156"/>
      <c r="L135" s="154">
        <v>119</v>
      </c>
      <c r="M135" s="63">
        <f>'Default parameters'!D133</f>
        <v>2.1899999999999999E-7</v>
      </c>
      <c r="N135" s="59">
        <f t="shared" si="45"/>
        <v>0</v>
      </c>
      <c r="O135" s="63">
        <f t="shared" si="46"/>
        <v>0</v>
      </c>
      <c r="P135" s="59">
        <f t="shared" si="47"/>
        <v>0</v>
      </c>
      <c r="Q135" s="63">
        <f t="shared" si="48"/>
        <v>0</v>
      </c>
      <c r="R135" s="59">
        <f t="shared" si="49"/>
        <v>0</v>
      </c>
      <c r="S135" s="63">
        <f t="shared" si="50"/>
        <v>0</v>
      </c>
      <c r="T135" s="155"/>
      <c r="U135" s="156"/>
      <c r="V135" s="154">
        <v>119</v>
      </c>
      <c r="W135" s="63">
        <f>'Default parameters'!E133</f>
        <v>6.5099999999999997E-5</v>
      </c>
      <c r="X135" s="59">
        <f t="shared" si="51"/>
        <v>0</v>
      </c>
      <c r="Y135" s="63">
        <f t="shared" si="52"/>
        <v>0</v>
      </c>
      <c r="Z135" s="59">
        <f t="shared" si="53"/>
        <v>0</v>
      </c>
      <c r="AA135" s="63">
        <f t="shared" si="54"/>
        <v>0</v>
      </c>
      <c r="AB135" s="59">
        <f t="shared" si="55"/>
        <v>0</v>
      </c>
      <c r="AC135" s="63">
        <f t="shared" si="56"/>
        <v>0</v>
      </c>
      <c r="AD135" s="155"/>
      <c r="AE135" s="156"/>
      <c r="AF135" s="154">
        <v>119</v>
      </c>
      <c r="AG135" s="63">
        <f>'Default parameters'!F133</f>
        <v>2.2799999999999999E-5</v>
      </c>
      <c r="AH135" s="59">
        <f t="shared" si="57"/>
        <v>0</v>
      </c>
      <c r="AI135" s="63">
        <f t="shared" si="58"/>
        <v>0</v>
      </c>
      <c r="AJ135" s="59">
        <f t="shared" si="59"/>
        <v>0</v>
      </c>
      <c r="AK135" s="63">
        <f t="shared" si="60"/>
        <v>0</v>
      </c>
      <c r="AL135" s="59">
        <f t="shared" si="61"/>
        <v>0</v>
      </c>
      <c r="AM135" s="63">
        <f t="shared" si="62"/>
        <v>0</v>
      </c>
      <c r="AN135" s="155"/>
      <c r="AO135" s="156"/>
      <c r="AP135" s="154">
        <v>119</v>
      </c>
      <c r="AQ135" s="63">
        <f>'Default parameters'!G133</f>
        <v>4.4700000000000002E-5</v>
      </c>
      <c r="AR135" s="59">
        <f t="shared" si="63"/>
        <v>0</v>
      </c>
      <c r="AS135" s="63">
        <f t="shared" si="64"/>
        <v>0</v>
      </c>
      <c r="AT135" s="59">
        <f t="shared" si="65"/>
        <v>0</v>
      </c>
      <c r="AU135" s="63">
        <f t="shared" si="66"/>
        <v>0</v>
      </c>
      <c r="AV135" s="59">
        <f t="shared" si="67"/>
        <v>0</v>
      </c>
      <c r="AW135" s="63">
        <f t="shared" si="68"/>
        <v>0</v>
      </c>
      <c r="AX135" s="155"/>
      <c r="AY135" s="156"/>
      <c r="AZ135" s="154">
        <v>119</v>
      </c>
      <c r="BA135" s="63">
        <v>4.4700000000000002E-5</v>
      </c>
      <c r="BB135" s="59">
        <f t="shared" si="69"/>
        <v>0</v>
      </c>
      <c r="BC135" s="63">
        <f t="shared" si="70"/>
        <v>0</v>
      </c>
      <c r="BD135" s="59">
        <f t="shared" si="71"/>
        <v>0</v>
      </c>
      <c r="BE135" s="63">
        <f t="shared" si="72"/>
        <v>0</v>
      </c>
      <c r="BF135" s="59">
        <f t="shared" si="73"/>
        <v>0</v>
      </c>
      <c r="BG135" s="63">
        <f t="shared" si="74"/>
        <v>0</v>
      </c>
    </row>
    <row r="136" spans="2:59" x14ac:dyDescent="0.25">
      <c r="B136" s="154">
        <v>120</v>
      </c>
      <c r="C136" s="63">
        <f>'Default parameters'!C134</f>
        <v>5.2900000000000004E-7</v>
      </c>
      <c r="D136" s="59">
        <f t="shared" si="75"/>
        <v>0</v>
      </c>
      <c r="E136" s="63">
        <f t="shared" si="42"/>
        <v>0</v>
      </c>
      <c r="F136" s="59">
        <f t="shared" si="76"/>
        <v>0</v>
      </c>
      <c r="G136" s="63">
        <f t="shared" si="43"/>
        <v>0</v>
      </c>
      <c r="H136" s="59">
        <f t="shared" si="77"/>
        <v>0</v>
      </c>
      <c r="I136" s="63">
        <f t="shared" si="44"/>
        <v>0</v>
      </c>
      <c r="J136" s="155"/>
      <c r="K136" s="156"/>
      <c r="L136" s="154">
        <v>120</v>
      </c>
      <c r="M136" s="63">
        <f>'Default parameters'!D134</f>
        <v>1.9299999999999999E-7</v>
      </c>
      <c r="N136" s="59">
        <f t="shared" si="45"/>
        <v>0</v>
      </c>
      <c r="O136" s="63">
        <f t="shared" si="46"/>
        <v>0</v>
      </c>
      <c r="P136" s="59">
        <f t="shared" si="47"/>
        <v>0</v>
      </c>
      <c r="Q136" s="63">
        <f t="shared" si="48"/>
        <v>0</v>
      </c>
      <c r="R136" s="59">
        <f t="shared" si="49"/>
        <v>0</v>
      </c>
      <c r="S136" s="63">
        <f t="shared" si="50"/>
        <v>0</v>
      </c>
      <c r="T136" s="155"/>
      <c r="U136" s="156"/>
      <c r="V136" s="154">
        <v>120</v>
      </c>
      <c r="W136" s="63">
        <f>'Default parameters'!E134</f>
        <v>6.1199999999999997E-5</v>
      </c>
      <c r="X136" s="59">
        <f t="shared" si="51"/>
        <v>0</v>
      </c>
      <c r="Y136" s="63">
        <f t="shared" si="52"/>
        <v>0</v>
      </c>
      <c r="Z136" s="59">
        <f t="shared" si="53"/>
        <v>0</v>
      </c>
      <c r="AA136" s="63">
        <f t="shared" si="54"/>
        <v>0</v>
      </c>
      <c r="AB136" s="59">
        <f t="shared" si="55"/>
        <v>0</v>
      </c>
      <c r="AC136" s="63">
        <f t="shared" si="56"/>
        <v>0</v>
      </c>
      <c r="AD136" s="155"/>
      <c r="AE136" s="156"/>
      <c r="AF136" s="154">
        <v>120</v>
      </c>
      <c r="AG136" s="63">
        <f>'Default parameters'!F134</f>
        <v>2.1100000000000001E-5</v>
      </c>
      <c r="AH136" s="59">
        <f t="shared" si="57"/>
        <v>0</v>
      </c>
      <c r="AI136" s="63">
        <f t="shared" si="58"/>
        <v>0</v>
      </c>
      <c r="AJ136" s="59">
        <f t="shared" si="59"/>
        <v>0</v>
      </c>
      <c r="AK136" s="63">
        <f t="shared" si="60"/>
        <v>0</v>
      </c>
      <c r="AL136" s="59">
        <f t="shared" si="61"/>
        <v>0</v>
      </c>
      <c r="AM136" s="63">
        <f t="shared" si="62"/>
        <v>0</v>
      </c>
      <c r="AN136" s="155"/>
      <c r="AO136" s="156"/>
      <c r="AP136" s="154">
        <v>120</v>
      </c>
      <c r="AQ136" s="63">
        <f>'Default parameters'!G134</f>
        <v>4.1699999999999997E-5</v>
      </c>
      <c r="AR136" s="59">
        <f t="shared" si="63"/>
        <v>0</v>
      </c>
      <c r="AS136" s="63">
        <f t="shared" si="64"/>
        <v>0</v>
      </c>
      <c r="AT136" s="59">
        <f t="shared" si="65"/>
        <v>0</v>
      </c>
      <c r="AU136" s="63">
        <f t="shared" si="66"/>
        <v>0</v>
      </c>
      <c r="AV136" s="59">
        <f t="shared" si="67"/>
        <v>0</v>
      </c>
      <c r="AW136" s="63">
        <f t="shared" si="68"/>
        <v>0</v>
      </c>
      <c r="AX136" s="155"/>
      <c r="AY136" s="156"/>
      <c r="AZ136" s="154">
        <v>120</v>
      </c>
      <c r="BA136" s="63">
        <v>4.1699999999999997E-5</v>
      </c>
      <c r="BB136" s="59">
        <f t="shared" si="69"/>
        <v>0</v>
      </c>
      <c r="BC136" s="63">
        <f t="shared" si="70"/>
        <v>0</v>
      </c>
      <c r="BD136" s="59">
        <f t="shared" si="71"/>
        <v>0</v>
      </c>
      <c r="BE136" s="63">
        <f t="shared" si="72"/>
        <v>0</v>
      </c>
      <c r="BF136" s="59">
        <f t="shared" si="73"/>
        <v>0</v>
      </c>
      <c r="BG136" s="63">
        <f t="shared" si="74"/>
        <v>0</v>
      </c>
    </row>
    <row r="137" spans="2:59" x14ac:dyDescent="0.25">
      <c r="B137" s="154">
        <v>121</v>
      </c>
      <c r="C137" s="63">
        <f>'Default parameters'!C135</f>
        <v>4.7E-7</v>
      </c>
      <c r="D137" s="59">
        <f t="shared" si="75"/>
        <v>0</v>
      </c>
      <c r="E137" s="63">
        <f t="shared" si="42"/>
        <v>0</v>
      </c>
      <c r="F137" s="59">
        <f t="shared" si="76"/>
        <v>0</v>
      </c>
      <c r="G137" s="63">
        <f t="shared" si="43"/>
        <v>0</v>
      </c>
      <c r="H137" s="59">
        <f t="shared" si="77"/>
        <v>0</v>
      </c>
      <c r="I137" s="63">
        <f t="shared" si="44"/>
        <v>0</v>
      </c>
      <c r="J137" s="155"/>
      <c r="K137" s="156"/>
      <c r="L137" s="154">
        <v>121</v>
      </c>
      <c r="M137" s="63">
        <f>'Default parameters'!D135</f>
        <v>1.6999999999999999E-7</v>
      </c>
      <c r="N137" s="59">
        <f t="shared" si="45"/>
        <v>0</v>
      </c>
      <c r="O137" s="63">
        <f t="shared" si="46"/>
        <v>0</v>
      </c>
      <c r="P137" s="59">
        <f t="shared" si="47"/>
        <v>0</v>
      </c>
      <c r="Q137" s="63">
        <f t="shared" si="48"/>
        <v>0</v>
      </c>
      <c r="R137" s="59">
        <f t="shared" si="49"/>
        <v>0</v>
      </c>
      <c r="S137" s="63">
        <f t="shared" si="50"/>
        <v>0</v>
      </c>
      <c r="T137" s="155"/>
      <c r="U137" s="156"/>
      <c r="V137" s="154">
        <v>121</v>
      </c>
      <c r="W137" s="63">
        <f>'Default parameters'!E135</f>
        <v>5.7500000000000002E-5</v>
      </c>
      <c r="X137" s="59">
        <f t="shared" si="51"/>
        <v>0</v>
      </c>
      <c r="Y137" s="63">
        <f t="shared" si="52"/>
        <v>0</v>
      </c>
      <c r="Z137" s="59">
        <f t="shared" si="53"/>
        <v>0</v>
      </c>
      <c r="AA137" s="63">
        <f t="shared" si="54"/>
        <v>0</v>
      </c>
      <c r="AB137" s="59">
        <f t="shared" si="55"/>
        <v>0</v>
      </c>
      <c r="AC137" s="63">
        <f t="shared" si="56"/>
        <v>0</v>
      </c>
      <c r="AD137" s="155"/>
      <c r="AE137" s="156"/>
      <c r="AF137" s="154">
        <v>121</v>
      </c>
      <c r="AG137" s="63">
        <f>'Default parameters'!F135</f>
        <v>1.9599999999999999E-5</v>
      </c>
      <c r="AH137" s="59">
        <f t="shared" si="57"/>
        <v>0</v>
      </c>
      <c r="AI137" s="63">
        <f t="shared" si="58"/>
        <v>0</v>
      </c>
      <c r="AJ137" s="59">
        <f t="shared" si="59"/>
        <v>0</v>
      </c>
      <c r="AK137" s="63">
        <f t="shared" si="60"/>
        <v>0</v>
      </c>
      <c r="AL137" s="59">
        <f t="shared" si="61"/>
        <v>0</v>
      </c>
      <c r="AM137" s="63">
        <f t="shared" si="62"/>
        <v>0</v>
      </c>
      <c r="AN137" s="155"/>
      <c r="AO137" s="156"/>
      <c r="AP137" s="154">
        <v>121</v>
      </c>
      <c r="AQ137" s="63">
        <f>'Default parameters'!G135</f>
        <v>3.8800000000000001E-5</v>
      </c>
      <c r="AR137" s="59">
        <f t="shared" si="63"/>
        <v>0</v>
      </c>
      <c r="AS137" s="63">
        <f t="shared" si="64"/>
        <v>0</v>
      </c>
      <c r="AT137" s="59">
        <f t="shared" si="65"/>
        <v>0</v>
      </c>
      <c r="AU137" s="63">
        <f t="shared" si="66"/>
        <v>0</v>
      </c>
      <c r="AV137" s="59">
        <f t="shared" si="67"/>
        <v>0</v>
      </c>
      <c r="AW137" s="63">
        <f t="shared" si="68"/>
        <v>0</v>
      </c>
      <c r="AX137" s="155"/>
      <c r="AY137" s="156"/>
      <c r="AZ137" s="154">
        <v>121</v>
      </c>
      <c r="BA137" s="63">
        <v>3.8800000000000001E-5</v>
      </c>
      <c r="BB137" s="59">
        <f t="shared" si="69"/>
        <v>0</v>
      </c>
      <c r="BC137" s="63">
        <f t="shared" si="70"/>
        <v>0</v>
      </c>
      <c r="BD137" s="59">
        <f t="shared" si="71"/>
        <v>0</v>
      </c>
      <c r="BE137" s="63">
        <f t="shared" si="72"/>
        <v>0</v>
      </c>
      <c r="BF137" s="59">
        <f t="shared" si="73"/>
        <v>0</v>
      </c>
      <c r="BG137" s="63">
        <f t="shared" si="74"/>
        <v>0</v>
      </c>
    </row>
    <row r="138" spans="2:59" x14ac:dyDescent="0.25">
      <c r="B138" s="154">
        <v>122</v>
      </c>
      <c r="C138" s="63">
        <f>'Default parameters'!C136</f>
        <v>4.1800000000000001E-7</v>
      </c>
      <c r="D138" s="59">
        <f t="shared" si="75"/>
        <v>0</v>
      </c>
      <c r="E138" s="63">
        <f t="shared" si="42"/>
        <v>0</v>
      </c>
      <c r="F138" s="59">
        <f t="shared" si="76"/>
        <v>0</v>
      </c>
      <c r="G138" s="63">
        <f t="shared" si="43"/>
        <v>0</v>
      </c>
      <c r="H138" s="59">
        <f t="shared" si="77"/>
        <v>0</v>
      </c>
      <c r="I138" s="63">
        <f t="shared" si="44"/>
        <v>0</v>
      </c>
      <c r="J138" s="155"/>
      <c r="K138" s="156"/>
      <c r="L138" s="154">
        <v>122</v>
      </c>
      <c r="M138" s="63">
        <f>'Default parameters'!D136</f>
        <v>1.49E-7</v>
      </c>
      <c r="N138" s="59">
        <f t="shared" si="45"/>
        <v>0</v>
      </c>
      <c r="O138" s="63">
        <f t="shared" si="46"/>
        <v>0</v>
      </c>
      <c r="P138" s="59">
        <f t="shared" si="47"/>
        <v>0</v>
      </c>
      <c r="Q138" s="63">
        <f t="shared" si="48"/>
        <v>0</v>
      </c>
      <c r="R138" s="59">
        <f t="shared" si="49"/>
        <v>0</v>
      </c>
      <c r="S138" s="63">
        <f t="shared" si="50"/>
        <v>0</v>
      </c>
      <c r="T138" s="155"/>
      <c r="U138" s="156"/>
      <c r="V138" s="154">
        <v>122</v>
      </c>
      <c r="W138" s="63">
        <f>'Default parameters'!E136</f>
        <v>5.41E-5</v>
      </c>
      <c r="X138" s="59">
        <f t="shared" si="51"/>
        <v>0</v>
      </c>
      <c r="Y138" s="63">
        <f t="shared" si="52"/>
        <v>0</v>
      </c>
      <c r="Z138" s="59">
        <f t="shared" si="53"/>
        <v>0</v>
      </c>
      <c r="AA138" s="63">
        <f t="shared" si="54"/>
        <v>0</v>
      </c>
      <c r="AB138" s="59">
        <f t="shared" si="55"/>
        <v>0</v>
      </c>
      <c r="AC138" s="63">
        <f t="shared" si="56"/>
        <v>0</v>
      </c>
      <c r="AD138" s="155"/>
      <c r="AE138" s="156"/>
      <c r="AF138" s="154">
        <v>122</v>
      </c>
      <c r="AG138" s="63">
        <f>'Default parameters'!F136</f>
        <v>1.8099999999999999E-5</v>
      </c>
      <c r="AH138" s="59">
        <f t="shared" si="57"/>
        <v>0</v>
      </c>
      <c r="AI138" s="63">
        <f t="shared" si="58"/>
        <v>0</v>
      </c>
      <c r="AJ138" s="59">
        <f t="shared" si="59"/>
        <v>0</v>
      </c>
      <c r="AK138" s="63">
        <f t="shared" si="60"/>
        <v>0</v>
      </c>
      <c r="AL138" s="59">
        <f t="shared" si="61"/>
        <v>0</v>
      </c>
      <c r="AM138" s="63">
        <f t="shared" si="62"/>
        <v>0</v>
      </c>
      <c r="AN138" s="155"/>
      <c r="AO138" s="156"/>
      <c r="AP138" s="154">
        <v>122</v>
      </c>
      <c r="AQ138" s="63">
        <f>'Default parameters'!G136</f>
        <v>3.6199999999999999E-5</v>
      </c>
      <c r="AR138" s="59">
        <f t="shared" si="63"/>
        <v>0</v>
      </c>
      <c r="AS138" s="63">
        <f t="shared" si="64"/>
        <v>0</v>
      </c>
      <c r="AT138" s="59">
        <f t="shared" si="65"/>
        <v>0</v>
      </c>
      <c r="AU138" s="63">
        <f t="shared" si="66"/>
        <v>0</v>
      </c>
      <c r="AV138" s="59">
        <f t="shared" si="67"/>
        <v>0</v>
      </c>
      <c r="AW138" s="63">
        <f t="shared" si="68"/>
        <v>0</v>
      </c>
      <c r="AX138" s="155"/>
      <c r="AY138" s="156"/>
      <c r="AZ138" s="154">
        <v>122</v>
      </c>
      <c r="BA138" s="63">
        <v>3.6199999999999999E-5</v>
      </c>
      <c r="BB138" s="59">
        <f t="shared" si="69"/>
        <v>0</v>
      </c>
      <c r="BC138" s="63">
        <f t="shared" si="70"/>
        <v>0</v>
      </c>
      <c r="BD138" s="59">
        <f t="shared" si="71"/>
        <v>0</v>
      </c>
      <c r="BE138" s="63">
        <f t="shared" si="72"/>
        <v>0</v>
      </c>
      <c r="BF138" s="59">
        <f t="shared" si="73"/>
        <v>0</v>
      </c>
      <c r="BG138" s="63">
        <f t="shared" si="74"/>
        <v>0</v>
      </c>
    </row>
    <row r="139" spans="2:59" x14ac:dyDescent="0.25">
      <c r="B139" s="154">
        <v>123</v>
      </c>
      <c r="C139" s="63">
        <f>'Default parameters'!C137</f>
        <v>3.7099999999999997E-7</v>
      </c>
      <c r="D139" s="59">
        <f t="shared" si="75"/>
        <v>0</v>
      </c>
      <c r="E139" s="63">
        <f t="shared" si="42"/>
        <v>0</v>
      </c>
      <c r="F139" s="59">
        <f t="shared" si="76"/>
        <v>0</v>
      </c>
      <c r="G139" s="63">
        <f t="shared" si="43"/>
        <v>0</v>
      </c>
      <c r="H139" s="59">
        <f t="shared" si="77"/>
        <v>0</v>
      </c>
      <c r="I139" s="63">
        <f t="shared" si="44"/>
        <v>0</v>
      </c>
      <c r="J139" s="155"/>
      <c r="K139" s="156"/>
      <c r="L139" s="154">
        <v>123</v>
      </c>
      <c r="M139" s="63">
        <f>'Default parameters'!D137</f>
        <v>1.31E-7</v>
      </c>
      <c r="N139" s="59">
        <f t="shared" si="45"/>
        <v>0</v>
      </c>
      <c r="O139" s="63">
        <f t="shared" si="46"/>
        <v>0</v>
      </c>
      <c r="P139" s="59">
        <f t="shared" si="47"/>
        <v>0</v>
      </c>
      <c r="Q139" s="63">
        <f t="shared" si="48"/>
        <v>0</v>
      </c>
      <c r="R139" s="59">
        <f t="shared" si="49"/>
        <v>0</v>
      </c>
      <c r="S139" s="63">
        <f t="shared" si="50"/>
        <v>0</v>
      </c>
      <c r="T139" s="155"/>
      <c r="U139" s="156"/>
      <c r="V139" s="154">
        <v>123</v>
      </c>
      <c r="W139" s="63">
        <f>'Default parameters'!E137</f>
        <v>5.0800000000000002E-5</v>
      </c>
      <c r="X139" s="59">
        <f t="shared" si="51"/>
        <v>0</v>
      </c>
      <c r="Y139" s="63">
        <f t="shared" si="52"/>
        <v>0</v>
      </c>
      <c r="Z139" s="59">
        <f t="shared" si="53"/>
        <v>0</v>
      </c>
      <c r="AA139" s="63">
        <f t="shared" si="54"/>
        <v>0</v>
      </c>
      <c r="AB139" s="59">
        <f t="shared" si="55"/>
        <v>0</v>
      </c>
      <c r="AC139" s="63">
        <f t="shared" si="56"/>
        <v>0</v>
      </c>
      <c r="AD139" s="155"/>
      <c r="AE139" s="156"/>
      <c r="AF139" s="154">
        <v>123</v>
      </c>
      <c r="AG139" s="63">
        <f>'Default parameters'!F137</f>
        <v>1.6799999999999998E-5</v>
      </c>
      <c r="AH139" s="59">
        <f t="shared" si="57"/>
        <v>0</v>
      </c>
      <c r="AI139" s="63">
        <f t="shared" si="58"/>
        <v>0</v>
      </c>
      <c r="AJ139" s="59">
        <f t="shared" si="59"/>
        <v>0</v>
      </c>
      <c r="AK139" s="63">
        <f t="shared" si="60"/>
        <v>0</v>
      </c>
      <c r="AL139" s="59">
        <f t="shared" si="61"/>
        <v>0</v>
      </c>
      <c r="AM139" s="63">
        <f t="shared" si="62"/>
        <v>0</v>
      </c>
      <c r="AN139" s="155"/>
      <c r="AO139" s="156"/>
      <c r="AP139" s="154">
        <v>123</v>
      </c>
      <c r="AQ139" s="63">
        <f>'Default parameters'!G137</f>
        <v>3.3800000000000002E-5</v>
      </c>
      <c r="AR139" s="59">
        <f t="shared" si="63"/>
        <v>0</v>
      </c>
      <c r="AS139" s="63">
        <f t="shared" si="64"/>
        <v>0</v>
      </c>
      <c r="AT139" s="59">
        <f t="shared" si="65"/>
        <v>0</v>
      </c>
      <c r="AU139" s="63">
        <f t="shared" si="66"/>
        <v>0</v>
      </c>
      <c r="AV139" s="59">
        <f t="shared" si="67"/>
        <v>0</v>
      </c>
      <c r="AW139" s="63">
        <f t="shared" si="68"/>
        <v>0</v>
      </c>
      <c r="AX139" s="155"/>
      <c r="AY139" s="156"/>
      <c r="AZ139" s="154">
        <v>123</v>
      </c>
      <c r="BA139" s="63">
        <v>3.3800000000000002E-5</v>
      </c>
      <c r="BB139" s="59">
        <f t="shared" si="69"/>
        <v>0</v>
      </c>
      <c r="BC139" s="63">
        <f t="shared" si="70"/>
        <v>0</v>
      </c>
      <c r="BD139" s="59">
        <f t="shared" si="71"/>
        <v>0</v>
      </c>
      <c r="BE139" s="63">
        <f t="shared" si="72"/>
        <v>0</v>
      </c>
      <c r="BF139" s="59">
        <f t="shared" si="73"/>
        <v>0</v>
      </c>
      <c r="BG139" s="63">
        <f t="shared" si="74"/>
        <v>0</v>
      </c>
    </row>
    <row r="140" spans="2:59" x14ac:dyDescent="0.25">
      <c r="B140" s="154">
        <v>124</v>
      </c>
      <c r="C140" s="63">
        <f>'Default parameters'!C138</f>
        <v>3.3000000000000002E-7</v>
      </c>
      <c r="D140" s="59">
        <f t="shared" si="75"/>
        <v>0</v>
      </c>
      <c r="E140" s="63">
        <f t="shared" si="42"/>
        <v>0</v>
      </c>
      <c r="F140" s="59">
        <f t="shared" si="76"/>
        <v>0</v>
      </c>
      <c r="G140" s="63">
        <f t="shared" si="43"/>
        <v>0</v>
      </c>
      <c r="H140" s="59">
        <f t="shared" si="77"/>
        <v>0</v>
      </c>
      <c r="I140" s="63">
        <f t="shared" si="44"/>
        <v>0</v>
      </c>
      <c r="J140" s="155"/>
      <c r="K140" s="156"/>
      <c r="L140" s="154">
        <v>124</v>
      </c>
      <c r="M140" s="63">
        <f>'Default parameters'!D138</f>
        <v>1.15E-7</v>
      </c>
      <c r="N140" s="59">
        <f t="shared" si="45"/>
        <v>0</v>
      </c>
      <c r="O140" s="63">
        <f t="shared" si="46"/>
        <v>0</v>
      </c>
      <c r="P140" s="59">
        <f t="shared" si="47"/>
        <v>0</v>
      </c>
      <c r="Q140" s="63">
        <f t="shared" si="48"/>
        <v>0</v>
      </c>
      <c r="R140" s="59">
        <f t="shared" si="49"/>
        <v>0</v>
      </c>
      <c r="S140" s="63">
        <f t="shared" si="50"/>
        <v>0</v>
      </c>
      <c r="T140" s="155"/>
      <c r="U140" s="156"/>
      <c r="V140" s="154">
        <v>124</v>
      </c>
      <c r="W140" s="63">
        <f>'Default parameters'!E138</f>
        <v>4.7800000000000003E-5</v>
      </c>
      <c r="X140" s="59">
        <f t="shared" si="51"/>
        <v>0</v>
      </c>
      <c r="Y140" s="63">
        <f t="shared" si="52"/>
        <v>0</v>
      </c>
      <c r="Z140" s="59">
        <f t="shared" si="53"/>
        <v>0</v>
      </c>
      <c r="AA140" s="63">
        <f t="shared" si="54"/>
        <v>0</v>
      </c>
      <c r="AB140" s="59">
        <f t="shared" si="55"/>
        <v>0</v>
      </c>
      <c r="AC140" s="63">
        <f t="shared" si="56"/>
        <v>0</v>
      </c>
      <c r="AD140" s="155"/>
      <c r="AE140" s="156"/>
      <c r="AF140" s="154">
        <v>124</v>
      </c>
      <c r="AG140" s="63">
        <f>'Default parameters'!F138</f>
        <v>1.5500000000000001E-5</v>
      </c>
      <c r="AH140" s="59">
        <f t="shared" si="57"/>
        <v>0</v>
      </c>
      <c r="AI140" s="63">
        <f t="shared" si="58"/>
        <v>0</v>
      </c>
      <c r="AJ140" s="59">
        <f t="shared" si="59"/>
        <v>0</v>
      </c>
      <c r="AK140" s="63">
        <f t="shared" si="60"/>
        <v>0</v>
      </c>
      <c r="AL140" s="59">
        <f t="shared" si="61"/>
        <v>0</v>
      </c>
      <c r="AM140" s="63">
        <f t="shared" si="62"/>
        <v>0</v>
      </c>
      <c r="AN140" s="155"/>
      <c r="AO140" s="156"/>
      <c r="AP140" s="154">
        <v>124</v>
      </c>
      <c r="AQ140" s="63">
        <f>'Default parameters'!G138</f>
        <v>3.1399999999999998E-5</v>
      </c>
      <c r="AR140" s="59">
        <f t="shared" si="63"/>
        <v>0</v>
      </c>
      <c r="AS140" s="63">
        <f t="shared" si="64"/>
        <v>0</v>
      </c>
      <c r="AT140" s="59">
        <f t="shared" si="65"/>
        <v>0</v>
      </c>
      <c r="AU140" s="63">
        <f t="shared" si="66"/>
        <v>0</v>
      </c>
      <c r="AV140" s="59">
        <f t="shared" si="67"/>
        <v>0</v>
      </c>
      <c r="AW140" s="63">
        <f t="shared" si="68"/>
        <v>0</v>
      </c>
      <c r="AX140" s="155"/>
      <c r="AY140" s="156"/>
      <c r="AZ140" s="154">
        <v>124</v>
      </c>
      <c r="BA140" s="63">
        <v>3.1399999999999998E-5</v>
      </c>
      <c r="BB140" s="59">
        <f t="shared" si="69"/>
        <v>0</v>
      </c>
      <c r="BC140" s="63">
        <f t="shared" si="70"/>
        <v>0</v>
      </c>
      <c r="BD140" s="59">
        <f t="shared" si="71"/>
        <v>0</v>
      </c>
      <c r="BE140" s="63">
        <f t="shared" si="72"/>
        <v>0</v>
      </c>
      <c r="BF140" s="59">
        <f t="shared" si="73"/>
        <v>0</v>
      </c>
      <c r="BG140" s="63">
        <f t="shared" si="74"/>
        <v>0</v>
      </c>
    </row>
    <row r="141" spans="2:59" x14ac:dyDescent="0.25">
      <c r="B141" s="154">
        <v>125</v>
      </c>
      <c r="C141" s="63">
        <f>'Default parameters'!C139</f>
        <v>2.9299999999999999E-7</v>
      </c>
      <c r="D141" s="59">
        <f t="shared" si="75"/>
        <v>0</v>
      </c>
      <c r="E141" s="63">
        <f t="shared" si="42"/>
        <v>0</v>
      </c>
      <c r="F141" s="59">
        <f t="shared" si="76"/>
        <v>0</v>
      </c>
      <c r="G141" s="63">
        <f t="shared" si="43"/>
        <v>0</v>
      </c>
      <c r="H141" s="59">
        <f t="shared" si="77"/>
        <v>0</v>
      </c>
      <c r="I141" s="63">
        <f t="shared" si="44"/>
        <v>0</v>
      </c>
      <c r="J141" s="155"/>
      <c r="K141" s="156"/>
      <c r="L141" s="154">
        <v>125</v>
      </c>
      <c r="M141" s="63">
        <f>'Default parameters'!D139</f>
        <v>1.01E-7</v>
      </c>
      <c r="N141" s="59">
        <f t="shared" si="45"/>
        <v>0</v>
      </c>
      <c r="O141" s="63">
        <f t="shared" si="46"/>
        <v>0</v>
      </c>
      <c r="P141" s="59">
        <f t="shared" si="47"/>
        <v>0</v>
      </c>
      <c r="Q141" s="63">
        <f t="shared" si="48"/>
        <v>0</v>
      </c>
      <c r="R141" s="59">
        <f t="shared" si="49"/>
        <v>0</v>
      </c>
      <c r="S141" s="63">
        <f t="shared" si="50"/>
        <v>0</v>
      </c>
      <c r="T141" s="155"/>
      <c r="U141" s="156"/>
      <c r="V141" s="154">
        <v>125</v>
      </c>
      <c r="W141" s="63">
        <f>'Default parameters'!E139</f>
        <v>4.49E-5</v>
      </c>
      <c r="X141" s="59">
        <f t="shared" si="51"/>
        <v>0</v>
      </c>
      <c r="Y141" s="63">
        <f t="shared" si="52"/>
        <v>0</v>
      </c>
      <c r="Z141" s="59">
        <f t="shared" si="53"/>
        <v>0</v>
      </c>
      <c r="AA141" s="63">
        <f t="shared" si="54"/>
        <v>0</v>
      </c>
      <c r="AB141" s="59">
        <f t="shared" si="55"/>
        <v>0</v>
      </c>
      <c r="AC141" s="63">
        <f t="shared" si="56"/>
        <v>0</v>
      </c>
      <c r="AD141" s="155"/>
      <c r="AE141" s="156"/>
      <c r="AF141" s="154">
        <v>125</v>
      </c>
      <c r="AG141" s="63">
        <f>'Default parameters'!F139</f>
        <v>1.43E-5</v>
      </c>
      <c r="AH141" s="59">
        <f t="shared" si="57"/>
        <v>0</v>
      </c>
      <c r="AI141" s="63">
        <f t="shared" si="58"/>
        <v>0</v>
      </c>
      <c r="AJ141" s="59">
        <f t="shared" si="59"/>
        <v>0</v>
      </c>
      <c r="AK141" s="63">
        <f t="shared" si="60"/>
        <v>0</v>
      </c>
      <c r="AL141" s="59">
        <f t="shared" si="61"/>
        <v>0</v>
      </c>
      <c r="AM141" s="63">
        <f t="shared" si="62"/>
        <v>0</v>
      </c>
      <c r="AN141" s="155"/>
      <c r="AO141" s="156"/>
      <c r="AP141" s="154">
        <v>125</v>
      </c>
      <c r="AQ141" s="63">
        <f>'Default parameters'!G139</f>
        <v>2.9300000000000001E-5</v>
      </c>
      <c r="AR141" s="59">
        <f t="shared" si="63"/>
        <v>0</v>
      </c>
      <c r="AS141" s="63">
        <f t="shared" si="64"/>
        <v>0</v>
      </c>
      <c r="AT141" s="59">
        <f t="shared" si="65"/>
        <v>0</v>
      </c>
      <c r="AU141" s="63">
        <f t="shared" si="66"/>
        <v>0</v>
      </c>
      <c r="AV141" s="59">
        <f t="shared" si="67"/>
        <v>0</v>
      </c>
      <c r="AW141" s="63">
        <f t="shared" si="68"/>
        <v>0</v>
      </c>
      <c r="AX141" s="155"/>
      <c r="AY141" s="156"/>
      <c r="AZ141" s="154">
        <v>125</v>
      </c>
      <c r="BA141" s="63">
        <v>2.9300000000000001E-5</v>
      </c>
      <c r="BB141" s="59">
        <f t="shared" si="69"/>
        <v>0</v>
      </c>
      <c r="BC141" s="63">
        <f t="shared" si="70"/>
        <v>0</v>
      </c>
      <c r="BD141" s="59">
        <f t="shared" si="71"/>
        <v>0</v>
      </c>
      <c r="BE141" s="63">
        <f t="shared" si="72"/>
        <v>0</v>
      </c>
      <c r="BF141" s="59">
        <f t="shared" si="73"/>
        <v>0</v>
      </c>
      <c r="BG141" s="63">
        <f t="shared" si="74"/>
        <v>0</v>
      </c>
    </row>
    <row r="142" spans="2:59" x14ac:dyDescent="0.25">
      <c r="B142" s="154">
        <v>126</v>
      </c>
      <c r="C142" s="63">
        <f>'Default parameters'!C140</f>
        <v>2.6E-7</v>
      </c>
      <c r="D142" s="59">
        <f t="shared" si="75"/>
        <v>0</v>
      </c>
      <c r="E142" s="63">
        <f t="shared" si="42"/>
        <v>0</v>
      </c>
      <c r="F142" s="59">
        <f t="shared" si="76"/>
        <v>0</v>
      </c>
      <c r="G142" s="63">
        <f t="shared" si="43"/>
        <v>0</v>
      </c>
      <c r="H142" s="59">
        <f t="shared" si="77"/>
        <v>0</v>
      </c>
      <c r="I142" s="63">
        <f t="shared" si="44"/>
        <v>0</v>
      </c>
      <c r="J142" s="155"/>
      <c r="K142" s="156"/>
      <c r="L142" s="154">
        <v>126</v>
      </c>
      <c r="M142" s="63">
        <f>'Default parameters'!D140</f>
        <v>8.8699999999999994E-8</v>
      </c>
      <c r="N142" s="59">
        <f t="shared" si="45"/>
        <v>0</v>
      </c>
      <c r="O142" s="63">
        <f t="shared" si="46"/>
        <v>0</v>
      </c>
      <c r="P142" s="59">
        <f t="shared" si="47"/>
        <v>0</v>
      </c>
      <c r="Q142" s="63">
        <f t="shared" si="48"/>
        <v>0</v>
      </c>
      <c r="R142" s="59">
        <f t="shared" si="49"/>
        <v>0</v>
      </c>
      <c r="S142" s="63">
        <f t="shared" si="50"/>
        <v>0</v>
      </c>
      <c r="T142" s="155"/>
      <c r="U142" s="156"/>
      <c r="V142" s="154">
        <v>126</v>
      </c>
      <c r="W142" s="63">
        <f>'Default parameters'!E140</f>
        <v>4.21E-5</v>
      </c>
      <c r="X142" s="59">
        <f t="shared" si="51"/>
        <v>0</v>
      </c>
      <c r="Y142" s="63">
        <f t="shared" si="52"/>
        <v>0</v>
      </c>
      <c r="Z142" s="59">
        <f t="shared" si="53"/>
        <v>0</v>
      </c>
      <c r="AA142" s="63">
        <f t="shared" si="54"/>
        <v>0</v>
      </c>
      <c r="AB142" s="59">
        <f t="shared" si="55"/>
        <v>0</v>
      </c>
      <c r="AC142" s="63">
        <f t="shared" si="56"/>
        <v>0</v>
      </c>
      <c r="AD142" s="155"/>
      <c r="AE142" s="156"/>
      <c r="AF142" s="154">
        <v>126</v>
      </c>
      <c r="AG142" s="63">
        <f>'Default parameters'!F140</f>
        <v>1.3200000000000001E-5</v>
      </c>
      <c r="AH142" s="59">
        <f t="shared" si="57"/>
        <v>0</v>
      </c>
      <c r="AI142" s="63">
        <f t="shared" si="58"/>
        <v>0</v>
      </c>
      <c r="AJ142" s="59">
        <f t="shared" si="59"/>
        <v>0</v>
      </c>
      <c r="AK142" s="63">
        <f t="shared" si="60"/>
        <v>0</v>
      </c>
      <c r="AL142" s="59">
        <f t="shared" si="61"/>
        <v>0</v>
      </c>
      <c r="AM142" s="63">
        <f t="shared" si="62"/>
        <v>0</v>
      </c>
      <c r="AN142" s="155"/>
      <c r="AO142" s="156"/>
      <c r="AP142" s="154">
        <v>126</v>
      </c>
      <c r="AQ142" s="63">
        <f>'Default parameters'!G140</f>
        <v>2.73E-5</v>
      </c>
      <c r="AR142" s="59">
        <f t="shared" si="63"/>
        <v>0</v>
      </c>
      <c r="AS142" s="63">
        <f t="shared" si="64"/>
        <v>0</v>
      </c>
      <c r="AT142" s="59">
        <f t="shared" si="65"/>
        <v>0</v>
      </c>
      <c r="AU142" s="63">
        <f t="shared" si="66"/>
        <v>0</v>
      </c>
      <c r="AV142" s="59">
        <f t="shared" si="67"/>
        <v>0</v>
      </c>
      <c r="AW142" s="63">
        <f t="shared" si="68"/>
        <v>0</v>
      </c>
      <c r="AX142" s="155"/>
      <c r="AY142" s="156"/>
      <c r="AZ142" s="154">
        <v>126</v>
      </c>
      <c r="BA142" s="63">
        <v>2.73E-5</v>
      </c>
      <c r="BB142" s="59">
        <f t="shared" si="69"/>
        <v>0</v>
      </c>
      <c r="BC142" s="63">
        <f t="shared" si="70"/>
        <v>0</v>
      </c>
      <c r="BD142" s="59">
        <f t="shared" si="71"/>
        <v>0</v>
      </c>
      <c r="BE142" s="63">
        <f t="shared" si="72"/>
        <v>0</v>
      </c>
      <c r="BF142" s="59">
        <f t="shared" si="73"/>
        <v>0</v>
      </c>
      <c r="BG142" s="63">
        <f t="shared" si="74"/>
        <v>0</v>
      </c>
    </row>
    <row r="143" spans="2:59" x14ac:dyDescent="0.25">
      <c r="B143" s="154">
        <v>127</v>
      </c>
      <c r="C143" s="63">
        <f>'Default parameters'!C141</f>
        <v>2.2999999999999999E-7</v>
      </c>
      <c r="D143" s="59">
        <f t="shared" si="75"/>
        <v>0</v>
      </c>
      <c r="E143" s="63">
        <f t="shared" si="42"/>
        <v>0</v>
      </c>
      <c r="F143" s="59">
        <f t="shared" si="76"/>
        <v>0</v>
      </c>
      <c r="G143" s="63">
        <f t="shared" si="43"/>
        <v>0</v>
      </c>
      <c r="H143" s="59">
        <f t="shared" si="77"/>
        <v>0</v>
      </c>
      <c r="I143" s="63">
        <f t="shared" si="44"/>
        <v>0</v>
      </c>
      <c r="J143" s="155"/>
      <c r="K143" s="156"/>
      <c r="L143" s="154">
        <v>127</v>
      </c>
      <c r="M143" s="63">
        <f>'Default parameters'!D141</f>
        <v>7.7799999999999995E-8</v>
      </c>
      <c r="N143" s="59">
        <f t="shared" si="45"/>
        <v>0</v>
      </c>
      <c r="O143" s="63">
        <f t="shared" si="46"/>
        <v>0</v>
      </c>
      <c r="P143" s="59">
        <f t="shared" si="47"/>
        <v>0</v>
      </c>
      <c r="Q143" s="63">
        <f t="shared" si="48"/>
        <v>0</v>
      </c>
      <c r="R143" s="59">
        <f t="shared" si="49"/>
        <v>0</v>
      </c>
      <c r="S143" s="63">
        <f t="shared" si="50"/>
        <v>0</v>
      </c>
      <c r="T143" s="155"/>
      <c r="U143" s="156"/>
      <c r="V143" s="154">
        <v>127</v>
      </c>
      <c r="W143" s="63">
        <f>'Default parameters'!E141</f>
        <v>3.96E-5</v>
      </c>
      <c r="X143" s="59">
        <f t="shared" si="51"/>
        <v>0</v>
      </c>
      <c r="Y143" s="63">
        <f t="shared" si="52"/>
        <v>0</v>
      </c>
      <c r="Z143" s="59">
        <f t="shared" si="53"/>
        <v>0</v>
      </c>
      <c r="AA143" s="63">
        <f t="shared" si="54"/>
        <v>0</v>
      </c>
      <c r="AB143" s="59">
        <f t="shared" si="55"/>
        <v>0</v>
      </c>
      <c r="AC143" s="63">
        <f t="shared" si="56"/>
        <v>0</v>
      </c>
      <c r="AD143" s="155"/>
      <c r="AE143" s="156"/>
      <c r="AF143" s="154">
        <v>127</v>
      </c>
      <c r="AG143" s="63">
        <f>'Default parameters'!F141</f>
        <v>1.22E-5</v>
      </c>
      <c r="AH143" s="59">
        <f t="shared" si="57"/>
        <v>0</v>
      </c>
      <c r="AI143" s="63">
        <f t="shared" si="58"/>
        <v>0</v>
      </c>
      <c r="AJ143" s="59">
        <f t="shared" si="59"/>
        <v>0</v>
      </c>
      <c r="AK143" s="63">
        <f t="shared" si="60"/>
        <v>0</v>
      </c>
      <c r="AL143" s="59">
        <f t="shared" si="61"/>
        <v>0</v>
      </c>
      <c r="AM143" s="63">
        <f t="shared" si="62"/>
        <v>0</v>
      </c>
      <c r="AN143" s="155"/>
      <c r="AO143" s="156"/>
      <c r="AP143" s="154">
        <v>127</v>
      </c>
      <c r="AQ143" s="63">
        <f>'Default parameters'!G141</f>
        <v>2.5400000000000001E-5</v>
      </c>
      <c r="AR143" s="59">
        <f t="shared" si="63"/>
        <v>0</v>
      </c>
      <c r="AS143" s="63">
        <f t="shared" si="64"/>
        <v>0</v>
      </c>
      <c r="AT143" s="59">
        <f t="shared" si="65"/>
        <v>0</v>
      </c>
      <c r="AU143" s="63">
        <f t="shared" si="66"/>
        <v>0</v>
      </c>
      <c r="AV143" s="59">
        <f t="shared" si="67"/>
        <v>0</v>
      </c>
      <c r="AW143" s="63">
        <f t="shared" si="68"/>
        <v>0</v>
      </c>
      <c r="AX143" s="155"/>
      <c r="AY143" s="156"/>
      <c r="AZ143" s="154">
        <v>127</v>
      </c>
      <c r="BA143" s="63">
        <v>2.5400000000000001E-5</v>
      </c>
      <c r="BB143" s="59">
        <f t="shared" si="69"/>
        <v>0</v>
      </c>
      <c r="BC143" s="63">
        <f t="shared" si="70"/>
        <v>0</v>
      </c>
      <c r="BD143" s="59">
        <f t="shared" si="71"/>
        <v>0</v>
      </c>
      <c r="BE143" s="63">
        <f t="shared" si="72"/>
        <v>0</v>
      </c>
      <c r="BF143" s="59">
        <f t="shared" si="73"/>
        <v>0</v>
      </c>
      <c r="BG143" s="63">
        <f t="shared" si="74"/>
        <v>0</v>
      </c>
    </row>
    <row r="144" spans="2:59" x14ac:dyDescent="0.25">
      <c r="B144" s="154">
        <v>128</v>
      </c>
      <c r="C144" s="63">
        <f>'Default parameters'!C142</f>
        <v>2.04E-7</v>
      </c>
      <c r="D144" s="59">
        <f t="shared" ref="D144:D171" si="78">IF(AND(B144&gt;($D$8-1), B144&lt;$D$9),1,0)</f>
        <v>0</v>
      </c>
      <c r="E144" s="63">
        <f t="shared" si="42"/>
        <v>0</v>
      </c>
      <c r="F144" s="59">
        <f t="shared" ref="F144:F171" si="79">IF(AND(B144&gt;($E$8-1), B144&lt;$E$9),1,0)</f>
        <v>0</v>
      </c>
      <c r="G144" s="63">
        <f t="shared" si="43"/>
        <v>0</v>
      </c>
      <c r="H144" s="59">
        <f t="shared" ref="H144:H171" si="80">IF(AND(B144&gt;($F$8-1), B144&lt;$F$9),1,0)</f>
        <v>0</v>
      </c>
      <c r="I144" s="63">
        <f t="shared" si="44"/>
        <v>0</v>
      </c>
      <c r="J144" s="155"/>
      <c r="K144" s="156"/>
      <c r="L144" s="154">
        <v>128</v>
      </c>
      <c r="M144" s="63">
        <f>'Default parameters'!D142</f>
        <v>6.8200000000000002E-8</v>
      </c>
      <c r="N144" s="59">
        <f t="shared" si="45"/>
        <v>0</v>
      </c>
      <c r="O144" s="63">
        <f t="shared" si="46"/>
        <v>0</v>
      </c>
      <c r="P144" s="59">
        <f t="shared" si="47"/>
        <v>0</v>
      </c>
      <c r="Q144" s="63">
        <f t="shared" si="48"/>
        <v>0</v>
      </c>
      <c r="R144" s="59">
        <f t="shared" si="49"/>
        <v>0</v>
      </c>
      <c r="S144" s="63">
        <f t="shared" si="50"/>
        <v>0</v>
      </c>
      <c r="T144" s="155"/>
      <c r="U144" s="156"/>
      <c r="V144" s="154">
        <v>128</v>
      </c>
      <c r="W144" s="63">
        <f>'Default parameters'!E142</f>
        <v>3.7100000000000001E-5</v>
      </c>
      <c r="X144" s="59">
        <f t="shared" si="51"/>
        <v>0</v>
      </c>
      <c r="Y144" s="63">
        <f t="shared" si="52"/>
        <v>0</v>
      </c>
      <c r="Z144" s="59">
        <f t="shared" si="53"/>
        <v>0</v>
      </c>
      <c r="AA144" s="63">
        <f t="shared" si="54"/>
        <v>0</v>
      </c>
      <c r="AB144" s="59">
        <f t="shared" si="55"/>
        <v>0</v>
      </c>
      <c r="AC144" s="63">
        <f t="shared" si="56"/>
        <v>0</v>
      </c>
      <c r="AD144" s="155"/>
      <c r="AE144" s="156"/>
      <c r="AF144" s="154">
        <v>128</v>
      </c>
      <c r="AG144" s="63">
        <f>'Default parameters'!F142</f>
        <v>1.13E-5</v>
      </c>
      <c r="AH144" s="59">
        <f t="shared" si="57"/>
        <v>0</v>
      </c>
      <c r="AI144" s="63">
        <f t="shared" si="58"/>
        <v>0</v>
      </c>
      <c r="AJ144" s="59">
        <f t="shared" si="59"/>
        <v>0</v>
      </c>
      <c r="AK144" s="63">
        <f t="shared" si="60"/>
        <v>0</v>
      </c>
      <c r="AL144" s="59">
        <f t="shared" si="61"/>
        <v>0</v>
      </c>
      <c r="AM144" s="63">
        <f t="shared" si="62"/>
        <v>0</v>
      </c>
      <c r="AN144" s="155"/>
      <c r="AO144" s="156"/>
      <c r="AP144" s="154">
        <v>128</v>
      </c>
      <c r="AQ144" s="63">
        <f>'Default parameters'!G142</f>
        <v>2.3600000000000001E-5</v>
      </c>
      <c r="AR144" s="59">
        <f t="shared" si="63"/>
        <v>0</v>
      </c>
      <c r="AS144" s="63">
        <f t="shared" si="64"/>
        <v>0</v>
      </c>
      <c r="AT144" s="59">
        <f t="shared" si="65"/>
        <v>0</v>
      </c>
      <c r="AU144" s="63">
        <f t="shared" si="66"/>
        <v>0</v>
      </c>
      <c r="AV144" s="59">
        <f t="shared" si="67"/>
        <v>0</v>
      </c>
      <c r="AW144" s="63">
        <f t="shared" si="68"/>
        <v>0</v>
      </c>
      <c r="AX144" s="155"/>
      <c r="AY144" s="156"/>
      <c r="AZ144" s="154">
        <v>128</v>
      </c>
      <c r="BA144" s="63">
        <v>2.3600000000000001E-5</v>
      </c>
      <c r="BB144" s="59">
        <f t="shared" si="69"/>
        <v>0</v>
      </c>
      <c r="BC144" s="63">
        <f t="shared" si="70"/>
        <v>0</v>
      </c>
      <c r="BD144" s="59">
        <f t="shared" si="71"/>
        <v>0</v>
      </c>
      <c r="BE144" s="63">
        <f t="shared" si="72"/>
        <v>0</v>
      </c>
      <c r="BF144" s="59">
        <f t="shared" si="73"/>
        <v>0</v>
      </c>
      <c r="BG144" s="63">
        <f t="shared" si="74"/>
        <v>0</v>
      </c>
    </row>
    <row r="145" spans="2:59" x14ac:dyDescent="0.25">
      <c r="B145" s="154">
        <v>129</v>
      </c>
      <c r="C145" s="63">
        <f>'Default parameters'!C143</f>
        <v>1.8099999999999999E-7</v>
      </c>
      <c r="D145" s="59">
        <f t="shared" si="78"/>
        <v>0</v>
      </c>
      <c r="E145" s="63">
        <f t="shared" ref="E145:E170" si="81">D145*C145</f>
        <v>0</v>
      </c>
      <c r="F145" s="59">
        <f t="shared" si="79"/>
        <v>0</v>
      </c>
      <c r="G145" s="63">
        <f t="shared" ref="G145:G171" si="82">F145*C145</f>
        <v>0</v>
      </c>
      <c r="H145" s="59">
        <f t="shared" si="80"/>
        <v>0</v>
      </c>
      <c r="I145" s="63">
        <f t="shared" ref="I145:I171" si="83">H145*C145</f>
        <v>0</v>
      </c>
      <c r="J145" s="155"/>
      <c r="K145" s="156"/>
      <c r="L145" s="154">
        <v>129</v>
      </c>
      <c r="M145" s="63">
        <f>'Default parameters'!D143</f>
        <v>5.9699999999999999E-8</v>
      </c>
      <c r="N145" s="59">
        <f t="shared" ref="N145:N171" si="84">IF(AND(L145&gt;($N$8-1), L145&lt;$N$9),1,0)</f>
        <v>0</v>
      </c>
      <c r="O145" s="63">
        <f t="shared" ref="O145:O171" si="85">N145*M145</f>
        <v>0</v>
      </c>
      <c r="P145" s="59">
        <f t="shared" ref="P145:P171" si="86">IF(AND(L145&gt;($O$8-1), L145&lt;$O$9),1,0)</f>
        <v>0</v>
      </c>
      <c r="Q145" s="63">
        <f t="shared" ref="Q145:Q171" si="87">P145*M145</f>
        <v>0</v>
      </c>
      <c r="R145" s="59">
        <f t="shared" ref="R145:R171" si="88">IF(AND(L145&gt;($P$8-1), L145&lt;$P$9),1,0)</f>
        <v>0</v>
      </c>
      <c r="S145" s="63">
        <f t="shared" ref="S145:S171" si="89">R145*M145</f>
        <v>0</v>
      </c>
      <c r="T145" s="155"/>
      <c r="U145" s="156"/>
      <c r="V145" s="154">
        <v>129</v>
      </c>
      <c r="W145" s="63">
        <f>'Default parameters'!E143</f>
        <v>3.4799999999999999E-5</v>
      </c>
      <c r="X145" s="59">
        <f t="shared" ref="X145:X208" si="90">IF(AND(V145&gt;($N$8-1), V145&lt;$N$9),1,0)</f>
        <v>0</v>
      </c>
      <c r="Y145" s="63">
        <f t="shared" ref="Y145:Y208" si="91">X145*W145</f>
        <v>0</v>
      </c>
      <c r="Z145" s="59">
        <f t="shared" ref="Z145:Z208" si="92">IF(AND(V145&gt;($O$8-1), V145&lt;$O$9),1,0)</f>
        <v>0</v>
      </c>
      <c r="AA145" s="63">
        <f t="shared" ref="AA145:AA208" si="93">Z145*W145</f>
        <v>0</v>
      </c>
      <c r="AB145" s="59">
        <f t="shared" ref="AB145:AB208" si="94">IF(AND(V145&gt;($P$8-1), V145&lt;$P$9),1,0)</f>
        <v>0</v>
      </c>
      <c r="AC145" s="63">
        <f t="shared" ref="AC145:AC208" si="95">AB145*W145</f>
        <v>0</v>
      </c>
      <c r="AD145" s="155"/>
      <c r="AE145" s="156"/>
      <c r="AF145" s="154">
        <v>129</v>
      </c>
      <c r="AG145" s="63">
        <f>'Default parameters'!F143</f>
        <v>1.04E-5</v>
      </c>
      <c r="AH145" s="59">
        <f t="shared" ref="AH145:AH208" si="96">IF(AND(AF145&gt;($N$8-1), AF145&lt;$N$9),1,0)</f>
        <v>0</v>
      </c>
      <c r="AI145" s="63">
        <f t="shared" ref="AI145:AI208" si="97">AH145*AG145</f>
        <v>0</v>
      </c>
      <c r="AJ145" s="59">
        <f t="shared" ref="AJ145:AJ208" si="98">IF(AND(AF145&gt;($O$8-1), AF145&lt;$O$9),1,0)</f>
        <v>0</v>
      </c>
      <c r="AK145" s="63">
        <f t="shared" ref="AK145:AK208" si="99">AJ145*AG145</f>
        <v>0</v>
      </c>
      <c r="AL145" s="59">
        <f t="shared" ref="AL145:AL208" si="100">IF(AND(AF145&gt;($P$8-1), AF145&lt;$P$9),1,0)</f>
        <v>0</v>
      </c>
      <c r="AM145" s="63">
        <f t="shared" ref="AM145:AM208" si="101">AL145*AG145</f>
        <v>0</v>
      </c>
      <c r="AN145" s="155"/>
      <c r="AO145" s="156"/>
      <c r="AP145" s="154">
        <v>129</v>
      </c>
      <c r="AQ145" s="63">
        <f>'Default parameters'!G143</f>
        <v>2.1999999999999999E-5</v>
      </c>
      <c r="AR145" s="59">
        <f t="shared" ref="AR145:AR208" si="102">IF(AND(AP145&gt;($N$8-1), AP145&lt;$N$9),1,0)</f>
        <v>0</v>
      </c>
      <c r="AS145" s="63">
        <f t="shared" ref="AS145:AS208" si="103">AR145*AQ145</f>
        <v>0</v>
      </c>
      <c r="AT145" s="59">
        <f t="shared" ref="AT145:AT208" si="104">IF(AND(AP145&gt;($O$8-1), AP145&lt;$O$9),1,0)</f>
        <v>0</v>
      </c>
      <c r="AU145" s="63">
        <f t="shared" ref="AU145:AU208" si="105">AT145*AQ145</f>
        <v>0</v>
      </c>
      <c r="AV145" s="59">
        <f t="shared" ref="AV145:AV208" si="106">IF(AND(AP145&gt;($P$8-1), AP145&lt;$P$9),1,0)</f>
        <v>0</v>
      </c>
      <c r="AW145" s="63">
        <f t="shared" ref="AW145:AW208" si="107">AV145*AQ145</f>
        <v>0</v>
      </c>
      <c r="AX145" s="155"/>
      <c r="AY145" s="156"/>
      <c r="AZ145" s="154">
        <v>129</v>
      </c>
      <c r="BA145" s="63">
        <v>2.1999999999999999E-5</v>
      </c>
      <c r="BB145" s="59">
        <f t="shared" ref="BB145:BB208" si="108">IF(AND(AZ145&gt;($N$8-1), AZ145&lt;$N$9),1,0)</f>
        <v>0</v>
      </c>
      <c r="BC145" s="63">
        <f t="shared" ref="BC145:BC208" si="109">BB145*BA145</f>
        <v>0</v>
      </c>
      <c r="BD145" s="59">
        <f t="shared" ref="BD145:BD208" si="110">IF(AND(AZ145&gt;($O$8-1), AZ145&lt;$O$9),1,0)</f>
        <v>0</v>
      </c>
      <c r="BE145" s="63">
        <f t="shared" ref="BE145:BE208" si="111">BD145*BA145</f>
        <v>0</v>
      </c>
      <c r="BF145" s="59">
        <f t="shared" ref="BF145:BF208" si="112">IF(AND(AZ145&gt;($P$8-1), AZ145&lt;$P$9),1,0)</f>
        <v>0</v>
      </c>
      <c r="BG145" s="63">
        <f t="shared" ref="BG145:BG208" si="113">BF145*BA145</f>
        <v>0</v>
      </c>
    </row>
    <row r="146" spans="2:59" x14ac:dyDescent="0.25">
      <c r="B146" s="154">
        <v>130</v>
      </c>
      <c r="C146" s="63">
        <f>'Default parameters'!C144</f>
        <v>1.6E-7</v>
      </c>
      <c r="D146" s="59">
        <f t="shared" si="78"/>
        <v>0</v>
      </c>
      <c r="E146" s="63">
        <f t="shared" si="81"/>
        <v>0</v>
      </c>
      <c r="F146" s="59">
        <f t="shared" si="79"/>
        <v>0</v>
      </c>
      <c r="G146" s="63">
        <f t="shared" si="82"/>
        <v>0</v>
      </c>
      <c r="H146" s="59">
        <f t="shared" si="80"/>
        <v>0</v>
      </c>
      <c r="I146" s="63">
        <f t="shared" si="83"/>
        <v>0</v>
      </c>
      <c r="J146" s="155"/>
      <c r="K146" s="156"/>
      <c r="L146" s="154">
        <v>130</v>
      </c>
      <c r="M146" s="63">
        <f>'Default parameters'!D144</f>
        <v>5.2299999999999998E-8</v>
      </c>
      <c r="N146" s="59">
        <f t="shared" si="84"/>
        <v>0</v>
      </c>
      <c r="O146" s="63">
        <f t="shared" si="85"/>
        <v>0</v>
      </c>
      <c r="P146" s="59">
        <f t="shared" si="86"/>
        <v>0</v>
      </c>
      <c r="Q146" s="63">
        <f t="shared" si="87"/>
        <v>0</v>
      </c>
      <c r="R146" s="59">
        <f t="shared" si="88"/>
        <v>0</v>
      </c>
      <c r="S146" s="63">
        <f t="shared" si="89"/>
        <v>0</v>
      </c>
      <c r="T146" s="155"/>
      <c r="U146" s="156"/>
      <c r="V146" s="154">
        <v>130</v>
      </c>
      <c r="W146" s="63">
        <f>'Default parameters'!E144</f>
        <v>3.2700000000000002E-5</v>
      </c>
      <c r="X146" s="59">
        <f t="shared" si="90"/>
        <v>0</v>
      </c>
      <c r="Y146" s="63">
        <f t="shared" si="91"/>
        <v>0</v>
      </c>
      <c r="Z146" s="59">
        <f t="shared" si="92"/>
        <v>0</v>
      </c>
      <c r="AA146" s="63">
        <f t="shared" si="93"/>
        <v>0</v>
      </c>
      <c r="AB146" s="59">
        <f t="shared" si="94"/>
        <v>0</v>
      </c>
      <c r="AC146" s="63">
        <f t="shared" si="95"/>
        <v>0</v>
      </c>
      <c r="AD146" s="155"/>
      <c r="AE146" s="156"/>
      <c r="AF146" s="154">
        <v>130</v>
      </c>
      <c r="AG146" s="63">
        <f>'Default parameters'!F144</f>
        <v>9.6099999999999995E-6</v>
      </c>
      <c r="AH146" s="59">
        <f t="shared" si="96"/>
        <v>0</v>
      </c>
      <c r="AI146" s="63">
        <f t="shared" si="97"/>
        <v>0</v>
      </c>
      <c r="AJ146" s="59">
        <f t="shared" si="98"/>
        <v>0</v>
      </c>
      <c r="AK146" s="63">
        <f t="shared" si="99"/>
        <v>0</v>
      </c>
      <c r="AL146" s="59">
        <f t="shared" si="100"/>
        <v>0</v>
      </c>
      <c r="AM146" s="63">
        <f t="shared" si="101"/>
        <v>0</v>
      </c>
      <c r="AN146" s="155"/>
      <c r="AO146" s="156"/>
      <c r="AP146" s="154">
        <v>130</v>
      </c>
      <c r="AQ146" s="63">
        <f>'Default parameters'!G144</f>
        <v>2.0400000000000001E-5</v>
      </c>
      <c r="AR146" s="59">
        <f t="shared" si="102"/>
        <v>0</v>
      </c>
      <c r="AS146" s="63">
        <f t="shared" si="103"/>
        <v>0</v>
      </c>
      <c r="AT146" s="59">
        <f t="shared" si="104"/>
        <v>0</v>
      </c>
      <c r="AU146" s="63">
        <f t="shared" si="105"/>
        <v>0</v>
      </c>
      <c r="AV146" s="59">
        <f t="shared" si="106"/>
        <v>0</v>
      </c>
      <c r="AW146" s="63">
        <f t="shared" si="107"/>
        <v>0</v>
      </c>
      <c r="AX146" s="155"/>
      <c r="AY146" s="156"/>
      <c r="AZ146" s="154">
        <v>130</v>
      </c>
      <c r="BA146" s="63">
        <v>2.0400000000000001E-5</v>
      </c>
      <c r="BB146" s="59">
        <f t="shared" si="108"/>
        <v>0</v>
      </c>
      <c r="BC146" s="63">
        <f t="shared" si="109"/>
        <v>0</v>
      </c>
      <c r="BD146" s="59">
        <f t="shared" si="110"/>
        <v>0</v>
      </c>
      <c r="BE146" s="63">
        <f t="shared" si="111"/>
        <v>0</v>
      </c>
      <c r="BF146" s="59">
        <f t="shared" si="112"/>
        <v>0</v>
      </c>
      <c r="BG146" s="63">
        <f t="shared" si="113"/>
        <v>0</v>
      </c>
    </row>
    <row r="147" spans="2:59" x14ac:dyDescent="0.25">
      <c r="B147" s="154">
        <v>131</v>
      </c>
      <c r="C147" s="63">
        <f>'Default parameters'!C145</f>
        <v>1.4100000000000001E-7</v>
      </c>
      <c r="D147" s="59">
        <f t="shared" si="78"/>
        <v>0</v>
      </c>
      <c r="E147" s="63">
        <f t="shared" si="81"/>
        <v>0</v>
      </c>
      <c r="F147" s="59">
        <f t="shared" si="79"/>
        <v>0</v>
      </c>
      <c r="G147" s="63">
        <f t="shared" si="82"/>
        <v>0</v>
      </c>
      <c r="H147" s="59">
        <f t="shared" si="80"/>
        <v>0</v>
      </c>
      <c r="I147" s="63">
        <f t="shared" si="83"/>
        <v>0</v>
      </c>
      <c r="J147" s="155"/>
      <c r="K147" s="156"/>
      <c r="L147" s="154">
        <v>131</v>
      </c>
      <c r="M147" s="63">
        <f>'Default parameters'!D145</f>
        <v>4.5699999999999999E-8</v>
      </c>
      <c r="N147" s="59">
        <f t="shared" si="84"/>
        <v>0</v>
      </c>
      <c r="O147" s="63">
        <f t="shared" si="85"/>
        <v>0</v>
      </c>
      <c r="P147" s="59">
        <f t="shared" si="86"/>
        <v>0</v>
      </c>
      <c r="Q147" s="63">
        <f t="shared" si="87"/>
        <v>0</v>
      </c>
      <c r="R147" s="59">
        <f t="shared" si="88"/>
        <v>0</v>
      </c>
      <c r="S147" s="63">
        <f t="shared" si="89"/>
        <v>0</v>
      </c>
      <c r="T147" s="155"/>
      <c r="U147" s="156"/>
      <c r="V147" s="154">
        <v>131</v>
      </c>
      <c r="W147" s="63">
        <f>'Default parameters'!E145</f>
        <v>3.0599999999999998E-5</v>
      </c>
      <c r="X147" s="59">
        <f t="shared" si="90"/>
        <v>0</v>
      </c>
      <c r="Y147" s="63">
        <f t="shared" si="91"/>
        <v>0</v>
      </c>
      <c r="Z147" s="59">
        <f t="shared" si="92"/>
        <v>0</v>
      </c>
      <c r="AA147" s="63">
        <f t="shared" si="93"/>
        <v>0</v>
      </c>
      <c r="AB147" s="59">
        <f t="shared" si="94"/>
        <v>0</v>
      </c>
      <c r="AC147" s="63">
        <f t="shared" si="95"/>
        <v>0</v>
      </c>
      <c r="AD147" s="155"/>
      <c r="AE147" s="156"/>
      <c r="AF147" s="154">
        <v>131</v>
      </c>
      <c r="AG147" s="63">
        <f>'Default parameters'!F145</f>
        <v>8.8599999999999999E-6</v>
      </c>
      <c r="AH147" s="59">
        <f t="shared" si="96"/>
        <v>0</v>
      </c>
      <c r="AI147" s="63">
        <f t="shared" si="97"/>
        <v>0</v>
      </c>
      <c r="AJ147" s="59">
        <f t="shared" si="98"/>
        <v>0</v>
      </c>
      <c r="AK147" s="63">
        <f t="shared" si="99"/>
        <v>0</v>
      </c>
      <c r="AL147" s="59">
        <f t="shared" si="100"/>
        <v>0</v>
      </c>
      <c r="AM147" s="63">
        <f t="shared" si="101"/>
        <v>0</v>
      </c>
      <c r="AN147" s="155"/>
      <c r="AO147" s="156"/>
      <c r="AP147" s="154">
        <v>131</v>
      </c>
      <c r="AQ147" s="63">
        <f>'Default parameters'!G145</f>
        <v>1.9000000000000001E-5</v>
      </c>
      <c r="AR147" s="59">
        <f t="shared" si="102"/>
        <v>0</v>
      </c>
      <c r="AS147" s="63">
        <f t="shared" si="103"/>
        <v>0</v>
      </c>
      <c r="AT147" s="59">
        <f t="shared" si="104"/>
        <v>0</v>
      </c>
      <c r="AU147" s="63">
        <f t="shared" si="105"/>
        <v>0</v>
      </c>
      <c r="AV147" s="59">
        <f t="shared" si="106"/>
        <v>0</v>
      </c>
      <c r="AW147" s="63">
        <f t="shared" si="107"/>
        <v>0</v>
      </c>
      <c r="AX147" s="155"/>
      <c r="AY147" s="156"/>
      <c r="AZ147" s="154">
        <v>131</v>
      </c>
      <c r="BA147" s="63">
        <v>1.9000000000000001E-5</v>
      </c>
      <c r="BB147" s="59">
        <f t="shared" si="108"/>
        <v>0</v>
      </c>
      <c r="BC147" s="63">
        <f t="shared" si="109"/>
        <v>0</v>
      </c>
      <c r="BD147" s="59">
        <f t="shared" si="110"/>
        <v>0</v>
      </c>
      <c r="BE147" s="63">
        <f t="shared" si="111"/>
        <v>0</v>
      </c>
      <c r="BF147" s="59">
        <f t="shared" si="112"/>
        <v>0</v>
      </c>
      <c r="BG147" s="63">
        <f t="shared" si="113"/>
        <v>0</v>
      </c>
    </row>
    <row r="148" spans="2:59" x14ac:dyDescent="0.25">
      <c r="B148" s="154">
        <v>132</v>
      </c>
      <c r="C148" s="63">
        <f>'Default parameters'!C146</f>
        <v>1.2499999999999999E-7</v>
      </c>
      <c r="D148" s="59">
        <f t="shared" si="78"/>
        <v>0</v>
      </c>
      <c r="E148" s="63">
        <f t="shared" si="81"/>
        <v>0</v>
      </c>
      <c r="F148" s="59">
        <f t="shared" si="79"/>
        <v>0</v>
      </c>
      <c r="G148" s="63">
        <f t="shared" si="82"/>
        <v>0</v>
      </c>
      <c r="H148" s="59">
        <f t="shared" si="80"/>
        <v>0</v>
      </c>
      <c r="I148" s="63">
        <f t="shared" si="83"/>
        <v>0</v>
      </c>
      <c r="J148" s="155"/>
      <c r="K148" s="156"/>
      <c r="L148" s="154">
        <v>132</v>
      </c>
      <c r="M148" s="63">
        <f>'Default parameters'!D146</f>
        <v>4.0000000000000001E-8</v>
      </c>
      <c r="N148" s="59">
        <f t="shared" si="84"/>
        <v>0</v>
      </c>
      <c r="O148" s="63">
        <f t="shared" si="85"/>
        <v>0</v>
      </c>
      <c r="P148" s="59">
        <f t="shared" si="86"/>
        <v>0</v>
      </c>
      <c r="Q148" s="63">
        <f t="shared" si="87"/>
        <v>0</v>
      </c>
      <c r="R148" s="59">
        <f t="shared" si="88"/>
        <v>0</v>
      </c>
      <c r="S148" s="63">
        <f t="shared" si="89"/>
        <v>0</v>
      </c>
      <c r="T148" s="155"/>
      <c r="U148" s="156"/>
      <c r="V148" s="154">
        <v>132</v>
      </c>
      <c r="W148" s="63">
        <f>'Default parameters'!E146</f>
        <v>2.87E-5</v>
      </c>
      <c r="X148" s="59">
        <f t="shared" si="90"/>
        <v>0</v>
      </c>
      <c r="Y148" s="63">
        <f t="shared" si="91"/>
        <v>0</v>
      </c>
      <c r="Z148" s="59">
        <f t="shared" si="92"/>
        <v>0</v>
      </c>
      <c r="AA148" s="63">
        <f t="shared" si="93"/>
        <v>0</v>
      </c>
      <c r="AB148" s="59">
        <f t="shared" si="94"/>
        <v>0</v>
      </c>
      <c r="AC148" s="63">
        <f t="shared" si="95"/>
        <v>0</v>
      </c>
      <c r="AD148" s="155"/>
      <c r="AE148" s="156"/>
      <c r="AF148" s="154">
        <v>132</v>
      </c>
      <c r="AG148" s="63">
        <f>'Default parameters'!F146</f>
        <v>8.1699999999999997E-6</v>
      </c>
      <c r="AH148" s="59">
        <f t="shared" si="96"/>
        <v>0</v>
      </c>
      <c r="AI148" s="63">
        <f t="shared" si="97"/>
        <v>0</v>
      </c>
      <c r="AJ148" s="59">
        <f t="shared" si="98"/>
        <v>0</v>
      </c>
      <c r="AK148" s="63">
        <f t="shared" si="99"/>
        <v>0</v>
      </c>
      <c r="AL148" s="59">
        <f t="shared" si="100"/>
        <v>0</v>
      </c>
      <c r="AM148" s="63">
        <f t="shared" si="101"/>
        <v>0</v>
      </c>
      <c r="AN148" s="155"/>
      <c r="AO148" s="156"/>
      <c r="AP148" s="154">
        <v>132</v>
      </c>
      <c r="AQ148" s="63">
        <f>'Default parameters'!G146</f>
        <v>1.7600000000000001E-5</v>
      </c>
      <c r="AR148" s="59">
        <f t="shared" si="102"/>
        <v>0</v>
      </c>
      <c r="AS148" s="63">
        <f t="shared" si="103"/>
        <v>0</v>
      </c>
      <c r="AT148" s="59">
        <f t="shared" si="104"/>
        <v>0</v>
      </c>
      <c r="AU148" s="63">
        <f t="shared" si="105"/>
        <v>0</v>
      </c>
      <c r="AV148" s="59">
        <f t="shared" si="106"/>
        <v>0</v>
      </c>
      <c r="AW148" s="63">
        <f t="shared" si="107"/>
        <v>0</v>
      </c>
      <c r="AX148" s="155"/>
      <c r="AY148" s="156"/>
      <c r="AZ148" s="154">
        <v>132</v>
      </c>
      <c r="BA148" s="63">
        <v>1.7600000000000001E-5</v>
      </c>
      <c r="BB148" s="59">
        <f t="shared" si="108"/>
        <v>0</v>
      </c>
      <c r="BC148" s="63">
        <f t="shared" si="109"/>
        <v>0</v>
      </c>
      <c r="BD148" s="59">
        <f t="shared" si="110"/>
        <v>0</v>
      </c>
      <c r="BE148" s="63">
        <f t="shared" si="111"/>
        <v>0</v>
      </c>
      <c r="BF148" s="59">
        <f t="shared" si="112"/>
        <v>0</v>
      </c>
      <c r="BG148" s="63">
        <f t="shared" si="113"/>
        <v>0</v>
      </c>
    </row>
    <row r="149" spans="2:59" x14ac:dyDescent="0.25">
      <c r="B149" s="154">
        <v>133</v>
      </c>
      <c r="C149" s="63">
        <f>'Default parameters'!C147</f>
        <v>1.1000000000000001E-7</v>
      </c>
      <c r="D149" s="59">
        <f t="shared" si="78"/>
        <v>0</v>
      </c>
      <c r="E149" s="63">
        <f t="shared" si="81"/>
        <v>0</v>
      </c>
      <c r="F149" s="59">
        <f t="shared" si="79"/>
        <v>0</v>
      </c>
      <c r="G149" s="63">
        <f t="shared" si="82"/>
        <v>0</v>
      </c>
      <c r="H149" s="59">
        <f t="shared" si="80"/>
        <v>0</v>
      </c>
      <c r="I149" s="63">
        <f t="shared" si="83"/>
        <v>0</v>
      </c>
      <c r="J149" s="155"/>
      <c r="K149" s="156"/>
      <c r="L149" s="154">
        <v>133</v>
      </c>
      <c r="M149" s="63">
        <f>'Default parameters'!D147</f>
        <v>3.4900000000000001E-8</v>
      </c>
      <c r="N149" s="59">
        <f t="shared" si="84"/>
        <v>0</v>
      </c>
      <c r="O149" s="63">
        <f t="shared" si="85"/>
        <v>0</v>
      </c>
      <c r="P149" s="59">
        <f t="shared" si="86"/>
        <v>0</v>
      </c>
      <c r="Q149" s="63">
        <f t="shared" si="87"/>
        <v>0</v>
      </c>
      <c r="R149" s="59">
        <f t="shared" si="88"/>
        <v>0</v>
      </c>
      <c r="S149" s="63">
        <f t="shared" si="89"/>
        <v>0</v>
      </c>
      <c r="T149" s="155"/>
      <c r="U149" s="156"/>
      <c r="V149" s="154">
        <v>133</v>
      </c>
      <c r="W149" s="63">
        <f>'Default parameters'!E147</f>
        <v>2.69E-5</v>
      </c>
      <c r="X149" s="59">
        <f t="shared" si="90"/>
        <v>0</v>
      </c>
      <c r="Y149" s="63">
        <f t="shared" si="91"/>
        <v>0</v>
      </c>
      <c r="Z149" s="59">
        <f t="shared" si="92"/>
        <v>0</v>
      </c>
      <c r="AA149" s="63">
        <f t="shared" si="93"/>
        <v>0</v>
      </c>
      <c r="AB149" s="59">
        <f t="shared" si="94"/>
        <v>0</v>
      </c>
      <c r="AC149" s="63">
        <f t="shared" si="95"/>
        <v>0</v>
      </c>
      <c r="AD149" s="155"/>
      <c r="AE149" s="156"/>
      <c r="AF149" s="154">
        <v>133</v>
      </c>
      <c r="AG149" s="63">
        <f>'Default parameters'!F147</f>
        <v>7.5299999999999999E-6</v>
      </c>
      <c r="AH149" s="59">
        <f t="shared" si="96"/>
        <v>0</v>
      </c>
      <c r="AI149" s="63">
        <f t="shared" si="97"/>
        <v>0</v>
      </c>
      <c r="AJ149" s="59">
        <f t="shared" si="98"/>
        <v>0</v>
      </c>
      <c r="AK149" s="63">
        <f t="shared" si="99"/>
        <v>0</v>
      </c>
      <c r="AL149" s="59">
        <f t="shared" si="100"/>
        <v>0</v>
      </c>
      <c r="AM149" s="63">
        <f t="shared" si="101"/>
        <v>0</v>
      </c>
      <c r="AN149" s="155"/>
      <c r="AO149" s="156"/>
      <c r="AP149" s="154">
        <v>133</v>
      </c>
      <c r="AQ149" s="63">
        <f>'Default parameters'!G147</f>
        <v>1.6399999999999999E-5</v>
      </c>
      <c r="AR149" s="59">
        <f t="shared" si="102"/>
        <v>0</v>
      </c>
      <c r="AS149" s="63">
        <f t="shared" si="103"/>
        <v>0</v>
      </c>
      <c r="AT149" s="59">
        <f t="shared" si="104"/>
        <v>0</v>
      </c>
      <c r="AU149" s="63">
        <f t="shared" si="105"/>
        <v>0</v>
      </c>
      <c r="AV149" s="59">
        <f t="shared" si="106"/>
        <v>0</v>
      </c>
      <c r="AW149" s="63">
        <f t="shared" si="107"/>
        <v>0</v>
      </c>
      <c r="AX149" s="155"/>
      <c r="AY149" s="156"/>
      <c r="AZ149" s="154">
        <v>133</v>
      </c>
      <c r="BA149" s="63">
        <v>1.6399999999999999E-5</v>
      </c>
      <c r="BB149" s="59">
        <f t="shared" si="108"/>
        <v>0</v>
      </c>
      <c r="BC149" s="63">
        <f t="shared" si="109"/>
        <v>0</v>
      </c>
      <c r="BD149" s="59">
        <f t="shared" si="110"/>
        <v>0</v>
      </c>
      <c r="BE149" s="63">
        <f t="shared" si="111"/>
        <v>0</v>
      </c>
      <c r="BF149" s="59">
        <f t="shared" si="112"/>
        <v>0</v>
      </c>
      <c r="BG149" s="63">
        <f t="shared" si="113"/>
        <v>0</v>
      </c>
    </row>
    <row r="150" spans="2:59" x14ac:dyDescent="0.25">
      <c r="B150" s="154">
        <v>134</v>
      </c>
      <c r="C150" s="63">
        <f>'Default parameters'!C148</f>
        <v>9.7300000000000004E-8</v>
      </c>
      <c r="D150" s="59">
        <f t="shared" si="78"/>
        <v>0</v>
      </c>
      <c r="E150" s="63">
        <f t="shared" si="81"/>
        <v>0</v>
      </c>
      <c r="F150" s="59">
        <f t="shared" si="79"/>
        <v>0</v>
      </c>
      <c r="G150" s="63">
        <f t="shared" si="82"/>
        <v>0</v>
      </c>
      <c r="H150" s="59">
        <f t="shared" si="80"/>
        <v>0</v>
      </c>
      <c r="I150" s="63">
        <f t="shared" si="83"/>
        <v>0</v>
      </c>
      <c r="J150" s="155"/>
      <c r="K150" s="156"/>
      <c r="L150" s="154">
        <v>134</v>
      </c>
      <c r="M150" s="63">
        <f>'Default parameters'!D148</f>
        <v>3.0500000000000002E-8</v>
      </c>
      <c r="N150" s="59">
        <f t="shared" si="84"/>
        <v>0</v>
      </c>
      <c r="O150" s="63">
        <f t="shared" si="85"/>
        <v>0</v>
      </c>
      <c r="P150" s="59">
        <f t="shared" si="86"/>
        <v>0</v>
      </c>
      <c r="Q150" s="63">
        <f t="shared" si="87"/>
        <v>0</v>
      </c>
      <c r="R150" s="59">
        <f t="shared" si="88"/>
        <v>0</v>
      </c>
      <c r="S150" s="63">
        <f t="shared" si="89"/>
        <v>0</v>
      </c>
      <c r="T150" s="155"/>
      <c r="U150" s="156"/>
      <c r="V150" s="154">
        <v>134</v>
      </c>
      <c r="W150" s="63">
        <f>'Default parameters'!E148</f>
        <v>2.5199999999999999E-5</v>
      </c>
      <c r="X150" s="59">
        <f t="shared" si="90"/>
        <v>0</v>
      </c>
      <c r="Y150" s="63">
        <f t="shared" si="91"/>
        <v>0</v>
      </c>
      <c r="Z150" s="59">
        <f t="shared" si="92"/>
        <v>0</v>
      </c>
      <c r="AA150" s="63">
        <f t="shared" si="93"/>
        <v>0</v>
      </c>
      <c r="AB150" s="59">
        <f t="shared" si="94"/>
        <v>0</v>
      </c>
      <c r="AC150" s="63">
        <f t="shared" si="95"/>
        <v>0</v>
      </c>
      <c r="AD150" s="155"/>
      <c r="AE150" s="156"/>
      <c r="AF150" s="154">
        <v>134</v>
      </c>
      <c r="AG150" s="63">
        <f>'Default parameters'!F148</f>
        <v>6.9299999999999997E-6</v>
      </c>
      <c r="AH150" s="59">
        <f t="shared" si="96"/>
        <v>0</v>
      </c>
      <c r="AI150" s="63">
        <f t="shared" si="97"/>
        <v>0</v>
      </c>
      <c r="AJ150" s="59">
        <f t="shared" si="98"/>
        <v>0</v>
      </c>
      <c r="AK150" s="63">
        <f t="shared" si="99"/>
        <v>0</v>
      </c>
      <c r="AL150" s="59">
        <f t="shared" si="100"/>
        <v>0</v>
      </c>
      <c r="AM150" s="63">
        <f t="shared" si="101"/>
        <v>0</v>
      </c>
      <c r="AN150" s="155"/>
      <c r="AO150" s="156"/>
      <c r="AP150" s="154">
        <v>134</v>
      </c>
      <c r="AQ150" s="63">
        <f>'Default parameters'!G148</f>
        <v>1.52E-5</v>
      </c>
      <c r="AR150" s="59">
        <f t="shared" si="102"/>
        <v>0</v>
      </c>
      <c r="AS150" s="63">
        <f t="shared" si="103"/>
        <v>0</v>
      </c>
      <c r="AT150" s="59">
        <f t="shared" si="104"/>
        <v>0</v>
      </c>
      <c r="AU150" s="63">
        <f t="shared" si="105"/>
        <v>0</v>
      </c>
      <c r="AV150" s="59">
        <f t="shared" si="106"/>
        <v>0</v>
      </c>
      <c r="AW150" s="63">
        <f t="shared" si="107"/>
        <v>0</v>
      </c>
      <c r="AX150" s="155"/>
      <c r="AY150" s="156"/>
      <c r="AZ150" s="154">
        <v>134</v>
      </c>
      <c r="BA150" s="63">
        <v>1.52E-5</v>
      </c>
      <c r="BB150" s="59">
        <f t="shared" si="108"/>
        <v>0</v>
      </c>
      <c r="BC150" s="63">
        <f t="shared" si="109"/>
        <v>0</v>
      </c>
      <c r="BD150" s="59">
        <f t="shared" si="110"/>
        <v>0</v>
      </c>
      <c r="BE150" s="63">
        <f t="shared" si="111"/>
        <v>0</v>
      </c>
      <c r="BF150" s="59">
        <f t="shared" si="112"/>
        <v>0</v>
      </c>
      <c r="BG150" s="63">
        <f t="shared" si="113"/>
        <v>0</v>
      </c>
    </row>
    <row r="151" spans="2:59" x14ac:dyDescent="0.25">
      <c r="B151" s="154">
        <v>135</v>
      </c>
      <c r="C151" s="63">
        <f>'Default parameters'!C149</f>
        <v>8.5800000000000001E-8</v>
      </c>
      <c r="D151" s="59">
        <f t="shared" si="78"/>
        <v>0</v>
      </c>
      <c r="E151" s="63">
        <f t="shared" si="81"/>
        <v>0</v>
      </c>
      <c r="F151" s="59">
        <f t="shared" si="79"/>
        <v>0</v>
      </c>
      <c r="G151" s="63">
        <f t="shared" si="82"/>
        <v>0</v>
      </c>
      <c r="H151" s="59">
        <f t="shared" si="80"/>
        <v>0</v>
      </c>
      <c r="I151" s="63">
        <f t="shared" si="83"/>
        <v>0</v>
      </c>
      <c r="J151" s="155"/>
      <c r="K151" s="156"/>
      <c r="L151" s="154">
        <v>135</v>
      </c>
      <c r="M151" s="63">
        <f>'Default parameters'!D149</f>
        <v>2.66E-8</v>
      </c>
      <c r="N151" s="59">
        <f t="shared" si="84"/>
        <v>0</v>
      </c>
      <c r="O151" s="63">
        <f t="shared" si="85"/>
        <v>0</v>
      </c>
      <c r="P151" s="59">
        <f t="shared" si="86"/>
        <v>0</v>
      </c>
      <c r="Q151" s="63">
        <f t="shared" si="87"/>
        <v>0</v>
      </c>
      <c r="R151" s="59">
        <f t="shared" si="88"/>
        <v>0</v>
      </c>
      <c r="S151" s="63">
        <f t="shared" si="89"/>
        <v>0</v>
      </c>
      <c r="T151" s="155"/>
      <c r="U151" s="156"/>
      <c r="V151" s="154">
        <v>135</v>
      </c>
      <c r="W151" s="63">
        <f>'Default parameters'!E149</f>
        <v>2.3600000000000001E-5</v>
      </c>
      <c r="X151" s="59">
        <f t="shared" si="90"/>
        <v>0</v>
      </c>
      <c r="Y151" s="63">
        <f t="shared" si="91"/>
        <v>0</v>
      </c>
      <c r="Z151" s="59">
        <f t="shared" si="92"/>
        <v>0</v>
      </c>
      <c r="AA151" s="63">
        <f t="shared" si="93"/>
        <v>0</v>
      </c>
      <c r="AB151" s="59">
        <f t="shared" si="94"/>
        <v>0</v>
      </c>
      <c r="AC151" s="63">
        <f t="shared" si="95"/>
        <v>0</v>
      </c>
      <c r="AD151" s="155"/>
      <c r="AE151" s="156"/>
      <c r="AF151" s="154">
        <v>135</v>
      </c>
      <c r="AG151" s="63">
        <f>'Default parameters'!F149</f>
        <v>6.3799999999999999E-6</v>
      </c>
      <c r="AH151" s="59">
        <f t="shared" si="96"/>
        <v>0</v>
      </c>
      <c r="AI151" s="63">
        <f t="shared" si="97"/>
        <v>0</v>
      </c>
      <c r="AJ151" s="59">
        <f t="shared" si="98"/>
        <v>0</v>
      </c>
      <c r="AK151" s="63">
        <f t="shared" si="99"/>
        <v>0</v>
      </c>
      <c r="AL151" s="59">
        <f t="shared" si="100"/>
        <v>0</v>
      </c>
      <c r="AM151" s="63">
        <f t="shared" si="101"/>
        <v>0</v>
      </c>
      <c r="AN151" s="155"/>
      <c r="AO151" s="156"/>
      <c r="AP151" s="154">
        <v>135</v>
      </c>
      <c r="AQ151" s="63">
        <f>'Default parameters'!G149</f>
        <v>1.4100000000000001E-5</v>
      </c>
      <c r="AR151" s="59">
        <f t="shared" si="102"/>
        <v>0</v>
      </c>
      <c r="AS151" s="63">
        <f t="shared" si="103"/>
        <v>0</v>
      </c>
      <c r="AT151" s="59">
        <f t="shared" si="104"/>
        <v>0</v>
      </c>
      <c r="AU151" s="63">
        <f t="shared" si="105"/>
        <v>0</v>
      </c>
      <c r="AV151" s="59">
        <f t="shared" si="106"/>
        <v>0</v>
      </c>
      <c r="AW151" s="63">
        <f t="shared" si="107"/>
        <v>0</v>
      </c>
      <c r="AX151" s="155"/>
      <c r="AY151" s="156"/>
      <c r="AZ151" s="154">
        <v>135</v>
      </c>
      <c r="BA151" s="63">
        <v>1.4100000000000001E-5</v>
      </c>
      <c r="BB151" s="59">
        <f t="shared" si="108"/>
        <v>0</v>
      </c>
      <c r="BC151" s="63">
        <f t="shared" si="109"/>
        <v>0</v>
      </c>
      <c r="BD151" s="59">
        <f t="shared" si="110"/>
        <v>0</v>
      </c>
      <c r="BE151" s="63">
        <f t="shared" si="111"/>
        <v>0</v>
      </c>
      <c r="BF151" s="59">
        <f t="shared" si="112"/>
        <v>0</v>
      </c>
      <c r="BG151" s="63">
        <f t="shared" si="113"/>
        <v>0</v>
      </c>
    </row>
    <row r="152" spans="2:59" x14ac:dyDescent="0.25">
      <c r="B152" s="154">
        <v>136</v>
      </c>
      <c r="C152" s="63">
        <f>'Default parameters'!C150</f>
        <v>7.5600000000000002E-8</v>
      </c>
      <c r="D152" s="59">
        <f t="shared" si="78"/>
        <v>0</v>
      </c>
      <c r="E152" s="63">
        <f t="shared" si="81"/>
        <v>0</v>
      </c>
      <c r="F152" s="59">
        <f t="shared" si="79"/>
        <v>0</v>
      </c>
      <c r="G152" s="63">
        <f t="shared" si="82"/>
        <v>0</v>
      </c>
      <c r="H152" s="59">
        <f t="shared" si="80"/>
        <v>0</v>
      </c>
      <c r="I152" s="63">
        <f t="shared" si="83"/>
        <v>0</v>
      </c>
      <c r="J152" s="155"/>
      <c r="K152" s="156"/>
      <c r="L152" s="154">
        <v>136</v>
      </c>
      <c r="M152" s="63">
        <f>'Default parameters'!D150</f>
        <v>2.3199999999999999E-8</v>
      </c>
      <c r="N152" s="59">
        <f t="shared" si="84"/>
        <v>0</v>
      </c>
      <c r="O152" s="63">
        <f t="shared" si="85"/>
        <v>0</v>
      </c>
      <c r="P152" s="59">
        <f t="shared" si="86"/>
        <v>0</v>
      </c>
      <c r="Q152" s="63">
        <f t="shared" si="87"/>
        <v>0</v>
      </c>
      <c r="R152" s="59">
        <f t="shared" si="88"/>
        <v>0</v>
      </c>
      <c r="S152" s="63">
        <f t="shared" si="89"/>
        <v>0</v>
      </c>
      <c r="T152" s="155"/>
      <c r="U152" s="156"/>
      <c r="V152" s="154">
        <v>136</v>
      </c>
      <c r="W152" s="63">
        <f>'Default parameters'!E150</f>
        <v>2.2099999999999998E-5</v>
      </c>
      <c r="X152" s="59">
        <f t="shared" si="90"/>
        <v>0</v>
      </c>
      <c r="Y152" s="63">
        <f t="shared" si="91"/>
        <v>0</v>
      </c>
      <c r="Z152" s="59">
        <f t="shared" si="92"/>
        <v>0</v>
      </c>
      <c r="AA152" s="63">
        <f t="shared" si="93"/>
        <v>0</v>
      </c>
      <c r="AB152" s="59">
        <f t="shared" si="94"/>
        <v>0</v>
      </c>
      <c r="AC152" s="63">
        <f t="shared" si="95"/>
        <v>0</v>
      </c>
      <c r="AD152" s="155"/>
      <c r="AE152" s="156"/>
      <c r="AF152" s="154">
        <v>136</v>
      </c>
      <c r="AG152" s="63">
        <f>'Default parameters'!F150</f>
        <v>5.8699999999999997E-6</v>
      </c>
      <c r="AH152" s="59">
        <f t="shared" si="96"/>
        <v>0</v>
      </c>
      <c r="AI152" s="63">
        <f t="shared" si="97"/>
        <v>0</v>
      </c>
      <c r="AJ152" s="59">
        <f t="shared" si="98"/>
        <v>0</v>
      </c>
      <c r="AK152" s="63">
        <f t="shared" si="99"/>
        <v>0</v>
      </c>
      <c r="AL152" s="59">
        <f t="shared" si="100"/>
        <v>0</v>
      </c>
      <c r="AM152" s="63">
        <f t="shared" si="101"/>
        <v>0</v>
      </c>
      <c r="AN152" s="155"/>
      <c r="AO152" s="156"/>
      <c r="AP152" s="154">
        <v>136</v>
      </c>
      <c r="AQ152" s="63">
        <f>'Default parameters'!G150</f>
        <v>1.31E-5</v>
      </c>
      <c r="AR152" s="59">
        <f t="shared" si="102"/>
        <v>0</v>
      </c>
      <c r="AS152" s="63">
        <f t="shared" si="103"/>
        <v>0</v>
      </c>
      <c r="AT152" s="59">
        <f t="shared" si="104"/>
        <v>0</v>
      </c>
      <c r="AU152" s="63">
        <f t="shared" si="105"/>
        <v>0</v>
      </c>
      <c r="AV152" s="59">
        <f t="shared" si="106"/>
        <v>0</v>
      </c>
      <c r="AW152" s="63">
        <f t="shared" si="107"/>
        <v>0</v>
      </c>
      <c r="AX152" s="155"/>
      <c r="AY152" s="156"/>
      <c r="AZ152" s="154">
        <v>136</v>
      </c>
      <c r="BA152" s="63">
        <v>1.31E-5</v>
      </c>
      <c r="BB152" s="59">
        <f t="shared" si="108"/>
        <v>0</v>
      </c>
      <c r="BC152" s="63">
        <f t="shared" si="109"/>
        <v>0</v>
      </c>
      <c r="BD152" s="59">
        <f t="shared" si="110"/>
        <v>0</v>
      </c>
      <c r="BE152" s="63">
        <f t="shared" si="111"/>
        <v>0</v>
      </c>
      <c r="BF152" s="59">
        <f t="shared" si="112"/>
        <v>0</v>
      </c>
      <c r="BG152" s="63">
        <f t="shared" si="113"/>
        <v>0</v>
      </c>
    </row>
    <row r="153" spans="2:59" x14ac:dyDescent="0.25">
      <c r="B153" s="154">
        <v>137</v>
      </c>
      <c r="C153" s="63">
        <f>'Default parameters'!C151</f>
        <v>6.6600000000000001E-8</v>
      </c>
      <c r="D153" s="59">
        <f t="shared" si="78"/>
        <v>0</v>
      </c>
      <c r="E153" s="63">
        <f t="shared" si="81"/>
        <v>0</v>
      </c>
      <c r="F153" s="59">
        <f t="shared" si="79"/>
        <v>0</v>
      </c>
      <c r="G153" s="63">
        <f t="shared" si="82"/>
        <v>0</v>
      </c>
      <c r="H153" s="59">
        <f t="shared" si="80"/>
        <v>0</v>
      </c>
      <c r="I153" s="63">
        <f t="shared" si="83"/>
        <v>0</v>
      </c>
      <c r="J153" s="155"/>
      <c r="K153" s="156"/>
      <c r="L153" s="154">
        <v>137</v>
      </c>
      <c r="M153" s="63">
        <f>'Default parameters'!D151</f>
        <v>2.0199999999999999E-8</v>
      </c>
      <c r="N153" s="59">
        <f t="shared" si="84"/>
        <v>0</v>
      </c>
      <c r="O153" s="63">
        <f t="shared" si="85"/>
        <v>0</v>
      </c>
      <c r="P153" s="59">
        <f t="shared" si="86"/>
        <v>0</v>
      </c>
      <c r="Q153" s="63">
        <f t="shared" si="87"/>
        <v>0</v>
      </c>
      <c r="R153" s="59">
        <f t="shared" si="88"/>
        <v>0</v>
      </c>
      <c r="S153" s="63">
        <f t="shared" si="89"/>
        <v>0</v>
      </c>
      <c r="T153" s="155"/>
      <c r="U153" s="156"/>
      <c r="V153" s="154">
        <v>137</v>
      </c>
      <c r="W153" s="63">
        <f>'Default parameters'!E151</f>
        <v>2.0699999999999998E-5</v>
      </c>
      <c r="X153" s="59">
        <f t="shared" si="90"/>
        <v>0</v>
      </c>
      <c r="Y153" s="63">
        <f t="shared" si="91"/>
        <v>0</v>
      </c>
      <c r="Z153" s="59">
        <f t="shared" si="92"/>
        <v>0</v>
      </c>
      <c r="AA153" s="63">
        <f t="shared" si="93"/>
        <v>0</v>
      </c>
      <c r="AB153" s="59">
        <f t="shared" si="94"/>
        <v>0</v>
      </c>
      <c r="AC153" s="63">
        <f t="shared" si="95"/>
        <v>0</v>
      </c>
      <c r="AD153" s="155"/>
      <c r="AE153" s="156"/>
      <c r="AF153" s="154">
        <v>137</v>
      </c>
      <c r="AG153" s="63">
        <f>'Default parameters'!F151</f>
        <v>5.4E-6</v>
      </c>
      <c r="AH153" s="59">
        <f t="shared" si="96"/>
        <v>0</v>
      </c>
      <c r="AI153" s="63">
        <f t="shared" si="97"/>
        <v>0</v>
      </c>
      <c r="AJ153" s="59">
        <f t="shared" si="98"/>
        <v>0</v>
      </c>
      <c r="AK153" s="63">
        <f t="shared" si="99"/>
        <v>0</v>
      </c>
      <c r="AL153" s="59">
        <f t="shared" si="100"/>
        <v>0</v>
      </c>
      <c r="AM153" s="63">
        <f t="shared" si="101"/>
        <v>0</v>
      </c>
      <c r="AN153" s="155"/>
      <c r="AO153" s="156"/>
      <c r="AP153" s="154">
        <v>137</v>
      </c>
      <c r="AQ153" s="63">
        <f>'Default parameters'!G151</f>
        <v>1.2099999999999999E-5</v>
      </c>
      <c r="AR153" s="59">
        <f t="shared" si="102"/>
        <v>0</v>
      </c>
      <c r="AS153" s="63">
        <f t="shared" si="103"/>
        <v>0</v>
      </c>
      <c r="AT153" s="59">
        <f t="shared" si="104"/>
        <v>0</v>
      </c>
      <c r="AU153" s="63">
        <f t="shared" si="105"/>
        <v>0</v>
      </c>
      <c r="AV153" s="59">
        <f t="shared" si="106"/>
        <v>0</v>
      </c>
      <c r="AW153" s="63">
        <f t="shared" si="107"/>
        <v>0</v>
      </c>
      <c r="AX153" s="155"/>
      <c r="AY153" s="156"/>
      <c r="AZ153" s="154">
        <v>137</v>
      </c>
      <c r="BA153" s="63">
        <v>1.2099999999999999E-5</v>
      </c>
      <c r="BB153" s="59">
        <f t="shared" si="108"/>
        <v>0</v>
      </c>
      <c r="BC153" s="63">
        <f t="shared" si="109"/>
        <v>0</v>
      </c>
      <c r="BD153" s="59">
        <f t="shared" si="110"/>
        <v>0</v>
      </c>
      <c r="BE153" s="63">
        <f t="shared" si="111"/>
        <v>0</v>
      </c>
      <c r="BF153" s="59">
        <f t="shared" si="112"/>
        <v>0</v>
      </c>
      <c r="BG153" s="63">
        <f t="shared" si="113"/>
        <v>0</v>
      </c>
    </row>
    <row r="154" spans="2:59" x14ac:dyDescent="0.25">
      <c r="B154" s="154">
        <v>138</v>
      </c>
      <c r="C154" s="63">
        <f>'Default parameters'!C152</f>
        <v>5.8600000000000002E-8</v>
      </c>
      <c r="D154" s="59">
        <f t="shared" si="78"/>
        <v>0</v>
      </c>
      <c r="E154" s="63">
        <f t="shared" si="81"/>
        <v>0</v>
      </c>
      <c r="F154" s="59">
        <f t="shared" si="79"/>
        <v>0</v>
      </c>
      <c r="G154" s="63">
        <f t="shared" si="82"/>
        <v>0</v>
      </c>
      <c r="H154" s="59">
        <f t="shared" si="80"/>
        <v>0</v>
      </c>
      <c r="I154" s="63">
        <f t="shared" si="83"/>
        <v>0</v>
      </c>
      <c r="J154" s="155"/>
      <c r="K154" s="156"/>
      <c r="L154" s="154">
        <v>138</v>
      </c>
      <c r="M154" s="63">
        <f>'Default parameters'!D152</f>
        <v>1.7500000000000001E-8</v>
      </c>
      <c r="N154" s="59">
        <f t="shared" si="84"/>
        <v>0</v>
      </c>
      <c r="O154" s="63">
        <f t="shared" si="85"/>
        <v>0</v>
      </c>
      <c r="P154" s="59">
        <f t="shared" si="86"/>
        <v>0</v>
      </c>
      <c r="Q154" s="63">
        <f t="shared" si="87"/>
        <v>0</v>
      </c>
      <c r="R154" s="59">
        <f t="shared" si="88"/>
        <v>0</v>
      </c>
      <c r="S154" s="63">
        <f t="shared" si="89"/>
        <v>0</v>
      </c>
      <c r="T154" s="155"/>
      <c r="U154" s="156"/>
      <c r="V154" s="154">
        <v>138</v>
      </c>
      <c r="W154" s="63">
        <f>'Default parameters'!E152</f>
        <v>1.9400000000000001E-5</v>
      </c>
      <c r="X154" s="59">
        <f t="shared" si="90"/>
        <v>0</v>
      </c>
      <c r="Y154" s="63">
        <f t="shared" si="91"/>
        <v>0</v>
      </c>
      <c r="Z154" s="59">
        <f t="shared" si="92"/>
        <v>0</v>
      </c>
      <c r="AA154" s="63">
        <f t="shared" si="93"/>
        <v>0</v>
      </c>
      <c r="AB154" s="59">
        <f t="shared" si="94"/>
        <v>0</v>
      </c>
      <c r="AC154" s="63">
        <f t="shared" si="95"/>
        <v>0</v>
      </c>
      <c r="AD154" s="155"/>
      <c r="AE154" s="156"/>
      <c r="AF154" s="154">
        <v>138</v>
      </c>
      <c r="AG154" s="63">
        <f>'Default parameters'!F152</f>
        <v>4.9699999999999998E-6</v>
      </c>
      <c r="AH154" s="59">
        <f t="shared" si="96"/>
        <v>0</v>
      </c>
      <c r="AI154" s="63">
        <f t="shared" si="97"/>
        <v>0</v>
      </c>
      <c r="AJ154" s="59">
        <f t="shared" si="98"/>
        <v>0</v>
      </c>
      <c r="AK154" s="63">
        <f t="shared" si="99"/>
        <v>0</v>
      </c>
      <c r="AL154" s="59">
        <f t="shared" si="100"/>
        <v>0</v>
      </c>
      <c r="AM154" s="63">
        <f t="shared" si="101"/>
        <v>0</v>
      </c>
      <c r="AN154" s="155"/>
      <c r="AO154" s="156"/>
      <c r="AP154" s="154">
        <v>138</v>
      </c>
      <c r="AQ154" s="63">
        <f>'Default parameters'!G152</f>
        <v>1.1199999999999999E-5</v>
      </c>
      <c r="AR154" s="59">
        <f t="shared" si="102"/>
        <v>0</v>
      </c>
      <c r="AS154" s="63">
        <f t="shared" si="103"/>
        <v>0</v>
      </c>
      <c r="AT154" s="59">
        <f t="shared" si="104"/>
        <v>0</v>
      </c>
      <c r="AU154" s="63">
        <f t="shared" si="105"/>
        <v>0</v>
      </c>
      <c r="AV154" s="59">
        <f t="shared" si="106"/>
        <v>0</v>
      </c>
      <c r="AW154" s="63">
        <f t="shared" si="107"/>
        <v>0</v>
      </c>
      <c r="AX154" s="155"/>
      <c r="AY154" s="156"/>
      <c r="AZ154" s="154">
        <v>138</v>
      </c>
      <c r="BA154" s="63">
        <v>1.1199999999999999E-5</v>
      </c>
      <c r="BB154" s="59">
        <f t="shared" si="108"/>
        <v>0</v>
      </c>
      <c r="BC154" s="63">
        <f t="shared" si="109"/>
        <v>0</v>
      </c>
      <c r="BD154" s="59">
        <f t="shared" si="110"/>
        <v>0</v>
      </c>
      <c r="BE154" s="63">
        <f t="shared" si="111"/>
        <v>0</v>
      </c>
      <c r="BF154" s="59">
        <f t="shared" si="112"/>
        <v>0</v>
      </c>
      <c r="BG154" s="63">
        <f t="shared" si="113"/>
        <v>0</v>
      </c>
    </row>
    <row r="155" spans="2:59" x14ac:dyDescent="0.25">
      <c r="B155" s="154">
        <v>139</v>
      </c>
      <c r="C155" s="63">
        <f>'Default parameters'!C153</f>
        <v>5.1599999999999999E-8</v>
      </c>
      <c r="D155" s="59">
        <f t="shared" si="78"/>
        <v>0</v>
      </c>
      <c r="E155" s="63">
        <f t="shared" si="81"/>
        <v>0</v>
      </c>
      <c r="F155" s="59">
        <f t="shared" si="79"/>
        <v>0</v>
      </c>
      <c r="G155" s="63">
        <f t="shared" si="82"/>
        <v>0</v>
      </c>
      <c r="H155" s="59">
        <f t="shared" si="80"/>
        <v>0</v>
      </c>
      <c r="I155" s="63">
        <f t="shared" si="83"/>
        <v>0</v>
      </c>
      <c r="J155" s="155"/>
      <c r="K155" s="156"/>
      <c r="L155" s="154">
        <v>139</v>
      </c>
      <c r="M155" s="63">
        <f>'Default parameters'!D153</f>
        <v>1.5300000000000001E-8</v>
      </c>
      <c r="N155" s="59">
        <f t="shared" si="84"/>
        <v>0</v>
      </c>
      <c r="O155" s="63">
        <f t="shared" si="85"/>
        <v>0</v>
      </c>
      <c r="P155" s="59">
        <f t="shared" si="86"/>
        <v>0</v>
      </c>
      <c r="Q155" s="63">
        <f t="shared" si="87"/>
        <v>0</v>
      </c>
      <c r="R155" s="59">
        <f t="shared" si="88"/>
        <v>0</v>
      </c>
      <c r="S155" s="63">
        <f t="shared" si="89"/>
        <v>0</v>
      </c>
      <c r="T155" s="155"/>
      <c r="U155" s="156"/>
      <c r="V155" s="154">
        <v>139</v>
      </c>
      <c r="W155" s="63">
        <f>'Default parameters'!E153</f>
        <v>1.8099999999999999E-5</v>
      </c>
      <c r="X155" s="59">
        <f t="shared" si="90"/>
        <v>0</v>
      </c>
      <c r="Y155" s="63">
        <f t="shared" si="91"/>
        <v>0</v>
      </c>
      <c r="Z155" s="59">
        <f t="shared" si="92"/>
        <v>0</v>
      </c>
      <c r="AA155" s="63">
        <f t="shared" si="93"/>
        <v>0</v>
      </c>
      <c r="AB155" s="59">
        <f t="shared" si="94"/>
        <v>0</v>
      </c>
      <c r="AC155" s="63">
        <f t="shared" si="95"/>
        <v>0</v>
      </c>
      <c r="AD155" s="155"/>
      <c r="AE155" s="156"/>
      <c r="AF155" s="154">
        <v>139</v>
      </c>
      <c r="AG155" s="63">
        <f>'Default parameters'!F153</f>
        <v>4.5700000000000003E-6</v>
      </c>
      <c r="AH155" s="59">
        <f t="shared" si="96"/>
        <v>0</v>
      </c>
      <c r="AI155" s="63">
        <f t="shared" si="97"/>
        <v>0</v>
      </c>
      <c r="AJ155" s="59">
        <f t="shared" si="98"/>
        <v>0</v>
      </c>
      <c r="AK155" s="63">
        <f t="shared" si="99"/>
        <v>0</v>
      </c>
      <c r="AL155" s="59">
        <f t="shared" si="100"/>
        <v>0</v>
      </c>
      <c r="AM155" s="63">
        <f t="shared" si="101"/>
        <v>0</v>
      </c>
      <c r="AN155" s="155"/>
      <c r="AO155" s="156"/>
      <c r="AP155" s="154">
        <v>139</v>
      </c>
      <c r="AQ155" s="63">
        <f>'Default parameters'!G153</f>
        <v>1.04E-5</v>
      </c>
      <c r="AR155" s="59">
        <f t="shared" si="102"/>
        <v>0</v>
      </c>
      <c r="AS155" s="63">
        <f t="shared" si="103"/>
        <v>0</v>
      </c>
      <c r="AT155" s="59">
        <f t="shared" si="104"/>
        <v>0</v>
      </c>
      <c r="AU155" s="63">
        <f t="shared" si="105"/>
        <v>0</v>
      </c>
      <c r="AV155" s="59">
        <f t="shared" si="106"/>
        <v>0</v>
      </c>
      <c r="AW155" s="63">
        <f t="shared" si="107"/>
        <v>0</v>
      </c>
      <c r="AX155" s="155"/>
      <c r="AY155" s="156"/>
      <c r="AZ155" s="154">
        <v>139</v>
      </c>
      <c r="BA155" s="63">
        <v>1.04E-5</v>
      </c>
      <c r="BB155" s="59">
        <f t="shared" si="108"/>
        <v>0</v>
      </c>
      <c r="BC155" s="63">
        <f t="shared" si="109"/>
        <v>0</v>
      </c>
      <c r="BD155" s="59">
        <f t="shared" si="110"/>
        <v>0</v>
      </c>
      <c r="BE155" s="63">
        <f t="shared" si="111"/>
        <v>0</v>
      </c>
      <c r="BF155" s="59">
        <f t="shared" si="112"/>
        <v>0</v>
      </c>
      <c r="BG155" s="63">
        <f t="shared" si="113"/>
        <v>0</v>
      </c>
    </row>
    <row r="156" spans="2:59" x14ac:dyDescent="0.25">
      <c r="B156" s="154">
        <v>140</v>
      </c>
      <c r="C156" s="63">
        <f>'Default parameters'!C154</f>
        <v>4.5300000000000002E-8</v>
      </c>
      <c r="D156" s="59">
        <f t="shared" si="78"/>
        <v>0</v>
      </c>
      <c r="E156" s="63">
        <f t="shared" si="81"/>
        <v>0</v>
      </c>
      <c r="F156" s="59">
        <f t="shared" si="79"/>
        <v>0</v>
      </c>
      <c r="G156" s="63">
        <f t="shared" si="82"/>
        <v>0</v>
      </c>
      <c r="H156" s="59">
        <f t="shared" si="80"/>
        <v>0</v>
      </c>
      <c r="I156" s="63">
        <f t="shared" si="83"/>
        <v>0</v>
      </c>
      <c r="J156" s="155"/>
      <c r="K156" s="156"/>
      <c r="L156" s="154">
        <v>140</v>
      </c>
      <c r="M156" s="63">
        <f>'Default parameters'!D154</f>
        <v>1.33E-8</v>
      </c>
      <c r="N156" s="59">
        <f t="shared" si="84"/>
        <v>0</v>
      </c>
      <c r="O156" s="63">
        <f t="shared" si="85"/>
        <v>0</v>
      </c>
      <c r="P156" s="59">
        <f t="shared" si="86"/>
        <v>0</v>
      </c>
      <c r="Q156" s="63">
        <f t="shared" si="87"/>
        <v>0</v>
      </c>
      <c r="R156" s="59">
        <f t="shared" si="88"/>
        <v>0</v>
      </c>
      <c r="S156" s="63">
        <f t="shared" si="89"/>
        <v>0</v>
      </c>
      <c r="T156" s="155"/>
      <c r="U156" s="156"/>
      <c r="V156" s="154">
        <v>140</v>
      </c>
      <c r="W156" s="63">
        <f>'Default parameters'!E154</f>
        <v>1.6900000000000001E-5</v>
      </c>
      <c r="X156" s="59">
        <f t="shared" si="90"/>
        <v>0</v>
      </c>
      <c r="Y156" s="63">
        <f t="shared" si="91"/>
        <v>0</v>
      </c>
      <c r="Z156" s="59">
        <f t="shared" si="92"/>
        <v>0</v>
      </c>
      <c r="AA156" s="63">
        <f t="shared" si="93"/>
        <v>0</v>
      </c>
      <c r="AB156" s="59">
        <f t="shared" si="94"/>
        <v>0</v>
      </c>
      <c r="AC156" s="63">
        <f t="shared" si="95"/>
        <v>0</v>
      </c>
      <c r="AD156" s="155"/>
      <c r="AE156" s="156"/>
      <c r="AF156" s="154">
        <v>140</v>
      </c>
      <c r="AG156" s="63">
        <f>'Default parameters'!F154</f>
        <v>4.1899999999999997E-6</v>
      </c>
      <c r="AH156" s="59">
        <f t="shared" si="96"/>
        <v>0</v>
      </c>
      <c r="AI156" s="63">
        <f t="shared" si="97"/>
        <v>0</v>
      </c>
      <c r="AJ156" s="59">
        <f t="shared" si="98"/>
        <v>0</v>
      </c>
      <c r="AK156" s="63">
        <f t="shared" si="99"/>
        <v>0</v>
      </c>
      <c r="AL156" s="59">
        <f t="shared" si="100"/>
        <v>0</v>
      </c>
      <c r="AM156" s="63">
        <f t="shared" si="101"/>
        <v>0</v>
      </c>
      <c r="AN156" s="155"/>
      <c r="AO156" s="156"/>
      <c r="AP156" s="154">
        <v>140</v>
      </c>
      <c r="AQ156" s="63">
        <f>'Default parameters'!G154</f>
        <v>9.6299999999999993E-6</v>
      </c>
      <c r="AR156" s="59">
        <f t="shared" si="102"/>
        <v>0</v>
      </c>
      <c r="AS156" s="63">
        <f t="shared" si="103"/>
        <v>0</v>
      </c>
      <c r="AT156" s="59">
        <f t="shared" si="104"/>
        <v>0</v>
      </c>
      <c r="AU156" s="63">
        <f t="shared" si="105"/>
        <v>0</v>
      </c>
      <c r="AV156" s="59">
        <f t="shared" si="106"/>
        <v>0</v>
      </c>
      <c r="AW156" s="63">
        <f t="shared" si="107"/>
        <v>0</v>
      </c>
      <c r="AX156" s="155"/>
      <c r="AY156" s="156"/>
      <c r="AZ156" s="154">
        <v>140</v>
      </c>
      <c r="BA156" s="63">
        <v>9.6299999999999993E-6</v>
      </c>
      <c r="BB156" s="59">
        <f t="shared" si="108"/>
        <v>0</v>
      </c>
      <c r="BC156" s="63">
        <f t="shared" si="109"/>
        <v>0</v>
      </c>
      <c r="BD156" s="59">
        <f t="shared" si="110"/>
        <v>0</v>
      </c>
      <c r="BE156" s="63">
        <f t="shared" si="111"/>
        <v>0</v>
      </c>
      <c r="BF156" s="59">
        <f t="shared" si="112"/>
        <v>0</v>
      </c>
      <c r="BG156" s="63">
        <f t="shared" si="113"/>
        <v>0</v>
      </c>
    </row>
    <row r="157" spans="2:59" x14ac:dyDescent="0.25">
      <c r="B157" s="154">
        <v>141</v>
      </c>
      <c r="C157" s="63">
        <f>'Default parameters'!C155</f>
        <v>3.9799999999999999E-8</v>
      </c>
      <c r="D157" s="59">
        <f t="shared" si="78"/>
        <v>0</v>
      </c>
      <c r="E157" s="63">
        <f t="shared" si="81"/>
        <v>0</v>
      </c>
      <c r="F157" s="59">
        <f t="shared" si="79"/>
        <v>0</v>
      </c>
      <c r="G157" s="63">
        <f t="shared" si="82"/>
        <v>0</v>
      </c>
      <c r="H157" s="59">
        <f t="shared" si="80"/>
        <v>0</v>
      </c>
      <c r="I157" s="63">
        <f t="shared" si="83"/>
        <v>0</v>
      </c>
      <c r="J157" s="155"/>
      <c r="K157" s="156"/>
      <c r="L157" s="154">
        <v>141</v>
      </c>
      <c r="M157" s="63">
        <f>'Default parameters'!D155</f>
        <v>1.15E-8</v>
      </c>
      <c r="N157" s="59">
        <f t="shared" si="84"/>
        <v>0</v>
      </c>
      <c r="O157" s="63">
        <f t="shared" si="85"/>
        <v>0</v>
      </c>
      <c r="P157" s="59">
        <f t="shared" si="86"/>
        <v>0</v>
      </c>
      <c r="Q157" s="63">
        <f t="shared" si="87"/>
        <v>0</v>
      </c>
      <c r="R157" s="59">
        <f t="shared" si="88"/>
        <v>0</v>
      </c>
      <c r="S157" s="63">
        <f t="shared" si="89"/>
        <v>0</v>
      </c>
      <c r="T157" s="155"/>
      <c r="U157" s="156"/>
      <c r="V157" s="154">
        <v>141</v>
      </c>
      <c r="W157" s="63">
        <f>'Default parameters'!E155</f>
        <v>1.5800000000000001E-5</v>
      </c>
      <c r="X157" s="59">
        <f t="shared" si="90"/>
        <v>0</v>
      </c>
      <c r="Y157" s="63">
        <f t="shared" si="91"/>
        <v>0</v>
      </c>
      <c r="Z157" s="59">
        <f t="shared" si="92"/>
        <v>0</v>
      </c>
      <c r="AA157" s="63">
        <f t="shared" si="93"/>
        <v>0</v>
      </c>
      <c r="AB157" s="59">
        <f t="shared" si="94"/>
        <v>0</v>
      </c>
      <c r="AC157" s="63">
        <f t="shared" si="95"/>
        <v>0</v>
      </c>
      <c r="AD157" s="155"/>
      <c r="AE157" s="156"/>
      <c r="AF157" s="154">
        <v>141</v>
      </c>
      <c r="AG157" s="63">
        <f>'Default parameters'!F155</f>
        <v>3.8500000000000004E-6</v>
      </c>
      <c r="AH157" s="59">
        <f t="shared" si="96"/>
        <v>0</v>
      </c>
      <c r="AI157" s="63">
        <f t="shared" si="97"/>
        <v>0</v>
      </c>
      <c r="AJ157" s="59">
        <f t="shared" si="98"/>
        <v>0</v>
      </c>
      <c r="AK157" s="63">
        <f t="shared" si="99"/>
        <v>0</v>
      </c>
      <c r="AL157" s="59">
        <f t="shared" si="100"/>
        <v>0</v>
      </c>
      <c r="AM157" s="63">
        <f t="shared" si="101"/>
        <v>0</v>
      </c>
      <c r="AN157" s="155"/>
      <c r="AO157" s="156"/>
      <c r="AP157" s="154">
        <v>141</v>
      </c>
      <c r="AQ157" s="63">
        <f>'Default parameters'!G155</f>
        <v>8.9099999999999994E-6</v>
      </c>
      <c r="AR157" s="59">
        <f t="shared" si="102"/>
        <v>0</v>
      </c>
      <c r="AS157" s="63">
        <f t="shared" si="103"/>
        <v>0</v>
      </c>
      <c r="AT157" s="59">
        <f t="shared" si="104"/>
        <v>0</v>
      </c>
      <c r="AU157" s="63">
        <f t="shared" si="105"/>
        <v>0</v>
      </c>
      <c r="AV157" s="59">
        <f t="shared" si="106"/>
        <v>0</v>
      </c>
      <c r="AW157" s="63">
        <f t="shared" si="107"/>
        <v>0</v>
      </c>
      <c r="AX157" s="155"/>
      <c r="AY157" s="156"/>
      <c r="AZ157" s="154">
        <v>141</v>
      </c>
      <c r="BA157" s="63">
        <v>8.9099999999999994E-6</v>
      </c>
      <c r="BB157" s="59">
        <f t="shared" si="108"/>
        <v>0</v>
      </c>
      <c r="BC157" s="63">
        <f t="shared" si="109"/>
        <v>0</v>
      </c>
      <c r="BD157" s="59">
        <f t="shared" si="110"/>
        <v>0</v>
      </c>
      <c r="BE157" s="63">
        <f t="shared" si="111"/>
        <v>0</v>
      </c>
      <c r="BF157" s="59">
        <f t="shared" si="112"/>
        <v>0</v>
      </c>
      <c r="BG157" s="63">
        <f t="shared" si="113"/>
        <v>0</v>
      </c>
    </row>
    <row r="158" spans="2:59" x14ac:dyDescent="0.25">
      <c r="B158" s="154">
        <v>142</v>
      </c>
      <c r="C158" s="63">
        <f>'Default parameters'!C156</f>
        <v>3.5000000000000002E-8</v>
      </c>
      <c r="D158" s="59">
        <f t="shared" si="78"/>
        <v>0</v>
      </c>
      <c r="E158" s="63">
        <f t="shared" si="81"/>
        <v>0</v>
      </c>
      <c r="F158" s="59">
        <f t="shared" si="79"/>
        <v>0</v>
      </c>
      <c r="G158" s="63">
        <f t="shared" si="82"/>
        <v>0</v>
      </c>
      <c r="H158" s="59">
        <f t="shared" si="80"/>
        <v>0</v>
      </c>
      <c r="I158" s="63">
        <f t="shared" si="83"/>
        <v>0</v>
      </c>
      <c r="J158" s="155"/>
      <c r="K158" s="156"/>
      <c r="L158" s="154">
        <v>142</v>
      </c>
      <c r="M158" s="63">
        <f>'Default parameters'!D156</f>
        <v>9.9800000000000007E-9</v>
      </c>
      <c r="N158" s="59">
        <f t="shared" si="84"/>
        <v>0</v>
      </c>
      <c r="O158" s="63">
        <f t="shared" si="85"/>
        <v>0</v>
      </c>
      <c r="P158" s="59">
        <f t="shared" si="86"/>
        <v>0</v>
      </c>
      <c r="Q158" s="63">
        <f t="shared" si="87"/>
        <v>0</v>
      </c>
      <c r="R158" s="59">
        <f t="shared" si="88"/>
        <v>0</v>
      </c>
      <c r="S158" s="63">
        <f t="shared" si="89"/>
        <v>0</v>
      </c>
      <c r="T158" s="155"/>
      <c r="U158" s="156"/>
      <c r="V158" s="154">
        <v>142</v>
      </c>
      <c r="W158" s="63">
        <f>'Default parameters'!E156</f>
        <v>1.4800000000000001E-5</v>
      </c>
      <c r="X158" s="59">
        <f t="shared" si="90"/>
        <v>0</v>
      </c>
      <c r="Y158" s="63">
        <f t="shared" si="91"/>
        <v>0</v>
      </c>
      <c r="Z158" s="59">
        <f t="shared" si="92"/>
        <v>0</v>
      </c>
      <c r="AA158" s="63">
        <f t="shared" si="93"/>
        <v>0</v>
      </c>
      <c r="AB158" s="59">
        <f t="shared" si="94"/>
        <v>0</v>
      </c>
      <c r="AC158" s="63">
        <f t="shared" si="95"/>
        <v>0</v>
      </c>
      <c r="AD158" s="155"/>
      <c r="AE158" s="156"/>
      <c r="AF158" s="154">
        <v>142</v>
      </c>
      <c r="AG158" s="63">
        <f>'Default parameters'!F156</f>
        <v>3.5300000000000001E-6</v>
      </c>
      <c r="AH158" s="59">
        <f t="shared" si="96"/>
        <v>0</v>
      </c>
      <c r="AI158" s="63">
        <f t="shared" si="97"/>
        <v>0</v>
      </c>
      <c r="AJ158" s="59">
        <f t="shared" si="98"/>
        <v>0</v>
      </c>
      <c r="AK158" s="63">
        <f t="shared" si="99"/>
        <v>0</v>
      </c>
      <c r="AL158" s="59">
        <f t="shared" si="100"/>
        <v>0</v>
      </c>
      <c r="AM158" s="63">
        <f t="shared" si="101"/>
        <v>0</v>
      </c>
      <c r="AN158" s="155"/>
      <c r="AO158" s="156"/>
      <c r="AP158" s="154">
        <v>142</v>
      </c>
      <c r="AQ158" s="63">
        <f>'Default parameters'!G156</f>
        <v>8.2500000000000006E-6</v>
      </c>
      <c r="AR158" s="59">
        <f t="shared" si="102"/>
        <v>0</v>
      </c>
      <c r="AS158" s="63">
        <f t="shared" si="103"/>
        <v>0</v>
      </c>
      <c r="AT158" s="59">
        <f t="shared" si="104"/>
        <v>0</v>
      </c>
      <c r="AU158" s="63">
        <f t="shared" si="105"/>
        <v>0</v>
      </c>
      <c r="AV158" s="59">
        <f t="shared" si="106"/>
        <v>0</v>
      </c>
      <c r="AW158" s="63">
        <f t="shared" si="107"/>
        <v>0</v>
      </c>
      <c r="AX158" s="155"/>
      <c r="AY158" s="156"/>
      <c r="AZ158" s="154">
        <v>142</v>
      </c>
      <c r="BA158" s="63">
        <v>8.2500000000000006E-6</v>
      </c>
      <c r="BB158" s="59">
        <f t="shared" si="108"/>
        <v>0</v>
      </c>
      <c r="BC158" s="63">
        <f t="shared" si="109"/>
        <v>0</v>
      </c>
      <c r="BD158" s="59">
        <f t="shared" si="110"/>
        <v>0</v>
      </c>
      <c r="BE158" s="63">
        <f t="shared" si="111"/>
        <v>0</v>
      </c>
      <c r="BF158" s="59">
        <f t="shared" si="112"/>
        <v>0</v>
      </c>
      <c r="BG158" s="63">
        <f t="shared" si="113"/>
        <v>0</v>
      </c>
    </row>
    <row r="159" spans="2:59" x14ac:dyDescent="0.25">
      <c r="B159" s="154">
        <v>143</v>
      </c>
      <c r="C159" s="63">
        <f>'Default parameters'!C157</f>
        <v>3.0699999999999997E-8</v>
      </c>
      <c r="D159" s="59">
        <f t="shared" si="78"/>
        <v>0</v>
      </c>
      <c r="E159" s="63">
        <f t="shared" si="81"/>
        <v>0</v>
      </c>
      <c r="F159" s="59">
        <f t="shared" si="79"/>
        <v>0</v>
      </c>
      <c r="G159" s="63">
        <f t="shared" si="82"/>
        <v>0</v>
      </c>
      <c r="H159" s="59">
        <f t="shared" si="80"/>
        <v>0</v>
      </c>
      <c r="I159" s="63">
        <f t="shared" si="83"/>
        <v>0</v>
      </c>
      <c r="J159" s="155"/>
      <c r="K159" s="156"/>
      <c r="L159" s="154">
        <v>143</v>
      </c>
      <c r="M159" s="63">
        <f>'Default parameters'!D157</f>
        <v>8.6499999999999997E-9</v>
      </c>
      <c r="N159" s="59">
        <f t="shared" si="84"/>
        <v>0</v>
      </c>
      <c r="O159" s="63">
        <f t="shared" si="85"/>
        <v>0</v>
      </c>
      <c r="P159" s="59">
        <f t="shared" si="86"/>
        <v>0</v>
      </c>
      <c r="Q159" s="63">
        <f t="shared" si="87"/>
        <v>0</v>
      </c>
      <c r="R159" s="59">
        <f t="shared" si="88"/>
        <v>0</v>
      </c>
      <c r="S159" s="63">
        <f t="shared" si="89"/>
        <v>0</v>
      </c>
      <c r="T159" s="155"/>
      <c r="U159" s="156"/>
      <c r="V159" s="154">
        <v>143</v>
      </c>
      <c r="W159" s="63">
        <f>'Default parameters'!E157</f>
        <v>1.38E-5</v>
      </c>
      <c r="X159" s="59">
        <f t="shared" si="90"/>
        <v>0</v>
      </c>
      <c r="Y159" s="63">
        <f t="shared" si="91"/>
        <v>0</v>
      </c>
      <c r="Z159" s="59">
        <f t="shared" si="92"/>
        <v>0</v>
      </c>
      <c r="AA159" s="63">
        <f t="shared" si="93"/>
        <v>0</v>
      </c>
      <c r="AB159" s="59">
        <f t="shared" si="94"/>
        <v>0</v>
      </c>
      <c r="AC159" s="63">
        <f t="shared" si="95"/>
        <v>0</v>
      </c>
      <c r="AD159" s="155"/>
      <c r="AE159" s="156"/>
      <c r="AF159" s="154">
        <v>143</v>
      </c>
      <c r="AG159" s="63">
        <f>'Default parameters'!F157</f>
        <v>3.2399999999999999E-6</v>
      </c>
      <c r="AH159" s="59">
        <f t="shared" si="96"/>
        <v>0</v>
      </c>
      <c r="AI159" s="63">
        <f t="shared" si="97"/>
        <v>0</v>
      </c>
      <c r="AJ159" s="59">
        <f t="shared" si="98"/>
        <v>0</v>
      </c>
      <c r="AK159" s="63">
        <f t="shared" si="99"/>
        <v>0</v>
      </c>
      <c r="AL159" s="59">
        <f t="shared" si="100"/>
        <v>0</v>
      </c>
      <c r="AM159" s="63">
        <f t="shared" si="101"/>
        <v>0</v>
      </c>
      <c r="AN159" s="155"/>
      <c r="AO159" s="156"/>
      <c r="AP159" s="154">
        <v>143</v>
      </c>
      <c r="AQ159" s="63">
        <f>'Default parameters'!G157</f>
        <v>7.6299999999999998E-6</v>
      </c>
      <c r="AR159" s="59">
        <f t="shared" si="102"/>
        <v>0</v>
      </c>
      <c r="AS159" s="63">
        <f t="shared" si="103"/>
        <v>0</v>
      </c>
      <c r="AT159" s="59">
        <f t="shared" si="104"/>
        <v>0</v>
      </c>
      <c r="AU159" s="63">
        <f t="shared" si="105"/>
        <v>0</v>
      </c>
      <c r="AV159" s="59">
        <f t="shared" si="106"/>
        <v>0</v>
      </c>
      <c r="AW159" s="63">
        <f t="shared" si="107"/>
        <v>0</v>
      </c>
      <c r="AX159" s="155"/>
      <c r="AY159" s="156"/>
      <c r="AZ159" s="154">
        <v>143</v>
      </c>
      <c r="BA159" s="63">
        <v>7.6299999999999998E-6</v>
      </c>
      <c r="BB159" s="59">
        <f t="shared" si="108"/>
        <v>0</v>
      </c>
      <c r="BC159" s="63">
        <f t="shared" si="109"/>
        <v>0</v>
      </c>
      <c r="BD159" s="59">
        <f t="shared" si="110"/>
        <v>0</v>
      </c>
      <c r="BE159" s="63">
        <f t="shared" si="111"/>
        <v>0</v>
      </c>
      <c r="BF159" s="59">
        <f t="shared" si="112"/>
        <v>0</v>
      </c>
      <c r="BG159" s="63">
        <f t="shared" si="113"/>
        <v>0</v>
      </c>
    </row>
    <row r="160" spans="2:59" x14ac:dyDescent="0.25">
      <c r="B160" s="154">
        <v>144</v>
      </c>
      <c r="C160" s="63">
        <f>'Default parameters'!C158</f>
        <v>2.6899999999999999E-8</v>
      </c>
      <c r="D160" s="59">
        <f t="shared" si="78"/>
        <v>0</v>
      </c>
      <c r="E160" s="63">
        <f t="shared" si="81"/>
        <v>0</v>
      </c>
      <c r="F160" s="59">
        <f t="shared" si="79"/>
        <v>0</v>
      </c>
      <c r="G160" s="63">
        <f t="shared" si="82"/>
        <v>0</v>
      </c>
      <c r="H160" s="59">
        <f t="shared" si="80"/>
        <v>0</v>
      </c>
      <c r="I160" s="63">
        <f t="shared" si="83"/>
        <v>0</v>
      </c>
      <c r="J160" s="155"/>
      <c r="K160" s="156"/>
      <c r="L160" s="154">
        <v>144</v>
      </c>
      <c r="M160" s="63">
        <f>'Default parameters'!D158</f>
        <v>7.4899999999999996E-9</v>
      </c>
      <c r="N160" s="59">
        <f t="shared" si="84"/>
        <v>0</v>
      </c>
      <c r="O160" s="63">
        <f t="shared" si="85"/>
        <v>0</v>
      </c>
      <c r="P160" s="59">
        <f t="shared" si="86"/>
        <v>0</v>
      </c>
      <c r="Q160" s="63">
        <f t="shared" si="87"/>
        <v>0</v>
      </c>
      <c r="R160" s="59">
        <f t="shared" si="88"/>
        <v>0</v>
      </c>
      <c r="S160" s="63">
        <f t="shared" si="89"/>
        <v>0</v>
      </c>
      <c r="T160" s="155"/>
      <c r="U160" s="156"/>
      <c r="V160" s="154">
        <v>144</v>
      </c>
      <c r="W160" s="63">
        <f>'Default parameters'!E158</f>
        <v>1.29E-5</v>
      </c>
      <c r="X160" s="59">
        <f t="shared" si="90"/>
        <v>0</v>
      </c>
      <c r="Y160" s="63">
        <f t="shared" si="91"/>
        <v>0</v>
      </c>
      <c r="Z160" s="59">
        <f t="shared" si="92"/>
        <v>0</v>
      </c>
      <c r="AA160" s="63">
        <f t="shared" si="93"/>
        <v>0</v>
      </c>
      <c r="AB160" s="59">
        <f t="shared" si="94"/>
        <v>0</v>
      </c>
      <c r="AC160" s="63">
        <f t="shared" si="95"/>
        <v>0</v>
      </c>
      <c r="AD160" s="155"/>
      <c r="AE160" s="156"/>
      <c r="AF160" s="154">
        <v>144</v>
      </c>
      <c r="AG160" s="63">
        <f>'Default parameters'!F158</f>
        <v>2.9699999999999999E-6</v>
      </c>
      <c r="AH160" s="59">
        <f t="shared" si="96"/>
        <v>0</v>
      </c>
      <c r="AI160" s="63">
        <f t="shared" si="97"/>
        <v>0</v>
      </c>
      <c r="AJ160" s="59">
        <f t="shared" si="98"/>
        <v>0</v>
      </c>
      <c r="AK160" s="63">
        <f t="shared" si="99"/>
        <v>0</v>
      </c>
      <c r="AL160" s="59">
        <f t="shared" si="100"/>
        <v>0</v>
      </c>
      <c r="AM160" s="63">
        <f t="shared" si="101"/>
        <v>0</v>
      </c>
      <c r="AN160" s="155"/>
      <c r="AO160" s="156"/>
      <c r="AP160" s="154">
        <v>144</v>
      </c>
      <c r="AQ160" s="63">
        <f>'Default parameters'!G158</f>
        <v>7.0500000000000003E-6</v>
      </c>
      <c r="AR160" s="59">
        <f t="shared" si="102"/>
        <v>0</v>
      </c>
      <c r="AS160" s="63">
        <f t="shared" si="103"/>
        <v>0</v>
      </c>
      <c r="AT160" s="59">
        <f t="shared" si="104"/>
        <v>0</v>
      </c>
      <c r="AU160" s="63">
        <f t="shared" si="105"/>
        <v>0</v>
      </c>
      <c r="AV160" s="59">
        <f t="shared" si="106"/>
        <v>0</v>
      </c>
      <c r="AW160" s="63">
        <f t="shared" si="107"/>
        <v>0</v>
      </c>
      <c r="AX160" s="155"/>
      <c r="AY160" s="156"/>
      <c r="AZ160" s="154">
        <v>144</v>
      </c>
      <c r="BA160" s="63">
        <v>7.0500000000000003E-6</v>
      </c>
      <c r="BB160" s="59">
        <f t="shared" si="108"/>
        <v>0</v>
      </c>
      <c r="BC160" s="63">
        <f t="shared" si="109"/>
        <v>0</v>
      </c>
      <c r="BD160" s="59">
        <f t="shared" si="110"/>
        <v>0</v>
      </c>
      <c r="BE160" s="63">
        <f t="shared" si="111"/>
        <v>0</v>
      </c>
      <c r="BF160" s="59">
        <f t="shared" si="112"/>
        <v>0</v>
      </c>
      <c r="BG160" s="63">
        <f t="shared" si="113"/>
        <v>0</v>
      </c>
    </row>
    <row r="161" spans="2:59" x14ac:dyDescent="0.25">
      <c r="B161" s="154">
        <v>145</v>
      </c>
      <c r="C161" s="63">
        <f>'Default parameters'!C159</f>
        <v>2.3499999999999999E-8</v>
      </c>
      <c r="D161" s="59">
        <f t="shared" si="78"/>
        <v>0</v>
      </c>
      <c r="E161" s="63">
        <f t="shared" si="81"/>
        <v>0</v>
      </c>
      <c r="F161" s="59">
        <f t="shared" si="79"/>
        <v>0</v>
      </c>
      <c r="G161" s="63">
        <f t="shared" si="82"/>
        <v>0</v>
      </c>
      <c r="H161" s="59">
        <f t="shared" si="80"/>
        <v>0</v>
      </c>
      <c r="I161" s="63">
        <f t="shared" si="83"/>
        <v>0</v>
      </c>
      <c r="J161" s="155"/>
      <c r="K161" s="156"/>
      <c r="L161" s="154">
        <v>145</v>
      </c>
      <c r="M161" s="63">
        <f>'Default parameters'!D159</f>
        <v>6.4899999999999997E-9</v>
      </c>
      <c r="N161" s="59">
        <f t="shared" si="84"/>
        <v>0</v>
      </c>
      <c r="O161" s="63">
        <f t="shared" si="85"/>
        <v>0</v>
      </c>
      <c r="P161" s="59">
        <f t="shared" si="86"/>
        <v>0</v>
      </c>
      <c r="Q161" s="63">
        <f t="shared" si="87"/>
        <v>0</v>
      </c>
      <c r="R161" s="59">
        <f t="shared" si="88"/>
        <v>0</v>
      </c>
      <c r="S161" s="63">
        <f t="shared" si="89"/>
        <v>0</v>
      </c>
      <c r="T161" s="155"/>
      <c r="U161" s="156"/>
      <c r="V161" s="154">
        <v>145</v>
      </c>
      <c r="W161" s="63">
        <f>'Default parameters'!E159</f>
        <v>1.2E-5</v>
      </c>
      <c r="X161" s="59">
        <f t="shared" si="90"/>
        <v>0</v>
      </c>
      <c r="Y161" s="63">
        <f t="shared" si="91"/>
        <v>0</v>
      </c>
      <c r="Z161" s="59">
        <f t="shared" si="92"/>
        <v>0</v>
      </c>
      <c r="AA161" s="63">
        <f t="shared" si="93"/>
        <v>0</v>
      </c>
      <c r="AB161" s="59">
        <f t="shared" si="94"/>
        <v>0</v>
      </c>
      <c r="AC161" s="63">
        <f t="shared" si="95"/>
        <v>0</v>
      </c>
      <c r="AD161" s="155"/>
      <c r="AE161" s="156"/>
      <c r="AF161" s="154">
        <v>145</v>
      </c>
      <c r="AG161" s="63">
        <f>'Default parameters'!F159</f>
        <v>2.7199999999999998E-6</v>
      </c>
      <c r="AH161" s="59">
        <f t="shared" si="96"/>
        <v>0</v>
      </c>
      <c r="AI161" s="63">
        <f t="shared" si="97"/>
        <v>0</v>
      </c>
      <c r="AJ161" s="59">
        <f t="shared" si="98"/>
        <v>0</v>
      </c>
      <c r="AK161" s="63">
        <f t="shared" si="99"/>
        <v>0</v>
      </c>
      <c r="AL161" s="59">
        <f t="shared" si="100"/>
        <v>0</v>
      </c>
      <c r="AM161" s="63">
        <f t="shared" si="101"/>
        <v>0</v>
      </c>
      <c r="AN161" s="155"/>
      <c r="AO161" s="156"/>
      <c r="AP161" s="154">
        <v>145</v>
      </c>
      <c r="AQ161" s="63">
        <f>'Default parameters'!G159</f>
        <v>6.5100000000000004E-6</v>
      </c>
      <c r="AR161" s="59">
        <f t="shared" si="102"/>
        <v>0</v>
      </c>
      <c r="AS161" s="63">
        <f t="shared" si="103"/>
        <v>0</v>
      </c>
      <c r="AT161" s="59">
        <f t="shared" si="104"/>
        <v>0</v>
      </c>
      <c r="AU161" s="63">
        <f t="shared" si="105"/>
        <v>0</v>
      </c>
      <c r="AV161" s="59">
        <f t="shared" si="106"/>
        <v>0</v>
      </c>
      <c r="AW161" s="63">
        <f t="shared" si="107"/>
        <v>0</v>
      </c>
      <c r="AX161" s="155"/>
      <c r="AY161" s="156"/>
      <c r="AZ161" s="154">
        <v>145</v>
      </c>
      <c r="BA161" s="63">
        <v>6.5100000000000004E-6</v>
      </c>
      <c r="BB161" s="59">
        <f t="shared" si="108"/>
        <v>0</v>
      </c>
      <c r="BC161" s="63">
        <f t="shared" si="109"/>
        <v>0</v>
      </c>
      <c r="BD161" s="59">
        <f t="shared" si="110"/>
        <v>0</v>
      </c>
      <c r="BE161" s="63">
        <f t="shared" si="111"/>
        <v>0</v>
      </c>
      <c r="BF161" s="59">
        <f t="shared" si="112"/>
        <v>0</v>
      </c>
      <c r="BG161" s="63">
        <f t="shared" si="113"/>
        <v>0</v>
      </c>
    </row>
    <row r="162" spans="2:59" x14ac:dyDescent="0.25">
      <c r="B162" s="154">
        <v>146</v>
      </c>
      <c r="C162" s="63">
        <f>'Default parameters'!C160</f>
        <v>2.0599999999999999E-8</v>
      </c>
      <c r="D162" s="59">
        <f t="shared" si="78"/>
        <v>0</v>
      </c>
      <c r="E162" s="63">
        <f t="shared" si="81"/>
        <v>0</v>
      </c>
      <c r="F162" s="59">
        <f t="shared" si="79"/>
        <v>0</v>
      </c>
      <c r="G162" s="63">
        <f t="shared" si="82"/>
        <v>0</v>
      </c>
      <c r="H162" s="59">
        <f t="shared" si="80"/>
        <v>0</v>
      </c>
      <c r="I162" s="63">
        <f t="shared" si="83"/>
        <v>0</v>
      </c>
      <c r="J162" s="155"/>
      <c r="K162" s="156"/>
      <c r="L162" s="154">
        <v>146</v>
      </c>
      <c r="M162" s="63">
        <f>'Default parameters'!D160</f>
        <v>5.6100000000000003E-9</v>
      </c>
      <c r="N162" s="59">
        <f t="shared" si="84"/>
        <v>0</v>
      </c>
      <c r="O162" s="63">
        <f t="shared" si="85"/>
        <v>0</v>
      </c>
      <c r="P162" s="59">
        <f t="shared" si="86"/>
        <v>0</v>
      </c>
      <c r="Q162" s="63">
        <f t="shared" si="87"/>
        <v>0</v>
      </c>
      <c r="R162" s="59">
        <f t="shared" si="88"/>
        <v>0</v>
      </c>
      <c r="S162" s="63">
        <f t="shared" si="89"/>
        <v>0</v>
      </c>
      <c r="T162" s="155"/>
      <c r="U162" s="156"/>
      <c r="V162" s="154">
        <v>146</v>
      </c>
      <c r="W162" s="63">
        <f>'Default parameters'!E160</f>
        <v>1.1199999999999999E-5</v>
      </c>
      <c r="X162" s="59">
        <f t="shared" si="90"/>
        <v>0</v>
      </c>
      <c r="Y162" s="63">
        <f t="shared" si="91"/>
        <v>0</v>
      </c>
      <c r="Z162" s="59">
        <f t="shared" si="92"/>
        <v>0</v>
      </c>
      <c r="AA162" s="63">
        <f t="shared" si="93"/>
        <v>0</v>
      </c>
      <c r="AB162" s="59">
        <f t="shared" si="94"/>
        <v>0</v>
      </c>
      <c r="AC162" s="63">
        <f t="shared" si="95"/>
        <v>0</v>
      </c>
      <c r="AD162" s="155"/>
      <c r="AE162" s="156"/>
      <c r="AF162" s="154">
        <v>146</v>
      </c>
      <c r="AG162" s="63">
        <f>'Default parameters'!F160</f>
        <v>2.4899999999999999E-6</v>
      </c>
      <c r="AH162" s="59">
        <f t="shared" si="96"/>
        <v>0</v>
      </c>
      <c r="AI162" s="63">
        <f t="shared" si="97"/>
        <v>0</v>
      </c>
      <c r="AJ162" s="59">
        <f t="shared" si="98"/>
        <v>0</v>
      </c>
      <c r="AK162" s="63">
        <f t="shared" si="99"/>
        <v>0</v>
      </c>
      <c r="AL162" s="59">
        <f t="shared" si="100"/>
        <v>0</v>
      </c>
      <c r="AM162" s="63">
        <f t="shared" si="101"/>
        <v>0</v>
      </c>
      <c r="AN162" s="155"/>
      <c r="AO162" s="156"/>
      <c r="AP162" s="154">
        <v>146</v>
      </c>
      <c r="AQ162" s="63">
        <f>'Default parameters'!G160</f>
        <v>6.0100000000000001E-6</v>
      </c>
      <c r="AR162" s="59">
        <f t="shared" si="102"/>
        <v>0</v>
      </c>
      <c r="AS162" s="63">
        <f t="shared" si="103"/>
        <v>0</v>
      </c>
      <c r="AT162" s="59">
        <f t="shared" si="104"/>
        <v>0</v>
      </c>
      <c r="AU162" s="63">
        <f t="shared" si="105"/>
        <v>0</v>
      </c>
      <c r="AV162" s="59">
        <f t="shared" si="106"/>
        <v>0</v>
      </c>
      <c r="AW162" s="63">
        <f t="shared" si="107"/>
        <v>0</v>
      </c>
      <c r="AX162" s="155"/>
      <c r="AY162" s="156"/>
      <c r="AZ162" s="154">
        <v>146</v>
      </c>
      <c r="BA162" s="63">
        <v>6.0100000000000001E-6</v>
      </c>
      <c r="BB162" s="59">
        <f t="shared" si="108"/>
        <v>0</v>
      </c>
      <c r="BC162" s="63">
        <f t="shared" si="109"/>
        <v>0</v>
      </c>
      <c r="BD162" s="59">
        <f t="shared" si="110"/>
        <v>0</v>
      </c>
      <c r="BE162" s="63">
        <f t="shared" si="111"/>
        <v>0</v>
      </c>
      <c r="BF162" s="59">
        <f t="shared" si="112"/>
        <v>0</v>
      </c>
      <c r="BG162" s="63">
        <f t="shared" si="113"/>
        <v>0</v>
      </c>
    </row>
    <row r="163" spans="2:59" x14ac:dyDescent="0.25">
      <c r="B163" s="154">
        <v>147</v>
      </c>
      <c r="C163" s="63">
        <f>'Default parameters'!C161</f>
        <v>1.7999999999999999E-8</v>
      </c>
      <c r="D163" s="59">
        <f t="shared" si="78"/>
        <v>0</v>
      </c>
      <c r="E163" s="63">
        <f t="shared" si="81"/>
        <v>0</v>
      </c>
      <c r="F163" s="59">
        <f t="shared" si="79"/>
        <v>0</v>
      </c>
      <c r="G163" s="63">
        <f t="shared" si="82"/>
        <v>0</v>
      </c>
      <c r="H163" s="59">
        <f t="shared" si="80"/>
        <v>0</v>
      </c>
      <c r="I163" s="63">
        <f t="shared" si="83"/>
        <v>0</v>
      </c>
      <c r="J163" s="155"/>
      <c r="K163" s="156"/>
      <c r="L163" s="154">
        <v>147</v>
      </c>
      <c r="M163" s="63">
        <f>'Default parameters'!D161</f>
        <v>4.8399999999999998E-9</v>
      </c>
      <c r="N163" s="59">
        <f t="shared" si="84"/>
        <v>0</v>
      </c>
      <c r="O163" s="63">
        <f t="shared" si="85"/>
        <v>0</v>
      </c>
      <c r="P163" s="59">
        <f t="shared" si="86"/>
        <v>0</v>
      </c>
      <c r="Q163" s="63">
        <f t="shared" si="87"/>
        <v>0</v>
      </c>
      <c r="R163" s="59">
        <f t="shared" si="88"/>
        <v>0</v>
      </c>
      <c r="S163" s="63">
        <f t="shared" si="89"/>
        <v>0</v>
      </c>
      <c r="T163" s="155"/>
      <c r="U163" s="156"/>
      <c r="V163" s="154">
        <v>147</v>
      </c>
      <c r="W163" s="63">
        <f>'Default parameters'!E161</f>
        <v>1.0499999999999999E-5</v>
      </c>
      <c r="X163" s="59">
        <f t="shared" si="90"/>
        <v>0</v>
      </c>
      <c r="Y163" s="63">
        <f t="shared" si="91"/>
        <v>0</v>
      </c>
      <c r="Z163" s="59">
        <f t="shared" si="92"/>
        <v>0</v>
      </c>
      <c r="AA163" s="63">
        <f t="shared" si="93"/>
        <v>0</v>
      </c>
      <c r="AB163" s="59">
        <f t="shared" si="94"/>
        <v>0</v>
      </c>
      <c r="AC163" s="63">
        <f t="shared" si="95"/>
        <v>0</v>
      </c>
      <c r="AD163" s="155"/>
      <c r="AE163" s="156"/>
      <c r="AF163" s="154">
        <v>147</v>
      </c>
      <c r="AG163" s="63">
        <f>'Default parameters'!F161</f>
        <v>2.2800000000000002E-6</v>
      </c>
      <c r="AH163" s="59">
        <f t="shared" si="96"/>
        <v>0</v>
      </c>
      <c r="AI163" s="63">
        <f t="shared" si="97"/>
        <v>0</v>
      </c>
      <c r="AJ163" s="59">
        <f t="shared" si="98"/>
        <v>0</v>
      </c>
      <c r="AK163" s="63">
        <f t="shared" si="99"/>
        <v>0</v>
      </c>
      <c r="AL163" s="59">
        <f t="shared" si="100"/>
        <v>0</v>
      </c>
      <c r="AM163" s="63">
        <f t="shared" si="101"/>
        <v>0</v>
      </c>
      <c r="AN163" s="155"/>
      <c r="AO163" s="156"/>
      <c r="AP163" s="154">
        <v>147</v>
      </c>
      <c r="AQ163" s="63">
        <f>'Default parameters'!G161</f>
        <v>5.5500000000000002E-6</v>
      </c>
      <c r="AR163" s="59">
        <f t="shared" si="102"/>
        <v>0</v>
      </c>
      <c r="AS163" s="63">
        <f t="shared" si="103"/>
        <v>0</v>
      </c>
      <c r="AT163" s="59">
        <f t="shared" si="104"/>
        <v>0</v>
      </c>
      <c r="AU163" s="63">
        <f t="shared" si="105"/>
        <v>0</v>
      </c>
      <c r="AV163" s="59">
        <f t="shared" si="106"/>
        <v>0</v>
      </c>
      <c r="AW163" s="63">
        <f t="shared" si="107"/>
        <v>0</v>
      </c>
      <c r="AX163" s="155"/>
      <c r="AY163" s="156"/>
      <c r="AZ163" s="154">
        <v>147</v>
      </c>
      <c r="BA163" s="63">
        <v>5.5500000000000002E-6</v>
      </c>
      <c r="BB163" s="59">
        <f t="shared" si="108"/>
        <v>0</v>
      </c>
      <c r="BC163" s="63">
        <f t="shared" si="109"/>
        <v>0</v>
      </c>
      <c r="BD163" s="59">
        <f t="shared" si="110"/>
        <v>0</v>
      </c>
      <c r="BE163" s="63">
        <f t="shared" si="111"/>
        <v>0</v>
      </c>
      <c r="BF163" s="59">
        <f t="shared" si="112"/>
        <v>0</v>
      </c>
      <c r="BG163" s="63">
        <f t="shared" si="113"/>
        <v>0</v>
      </c>
    </row>
    <row r="164" spans="2:59" x14ac:dyDescent="0.25">
      <c r="B164" s="154">
        <v>148</v>
      </c>
      <c r="C164" s="63">
        <f>'Default parameters'!C162</f>
        <v>1.5700000000000002E-8</v>
      </c>
      <c r="D164" s="59">
        <f t="shared" si="78"/>
        <v>0</v>
      </c>
      <c r="E164" s="63">
        <f t="shared" si="81"/>
        <v>0</v>
      </c>
      <c r="F164" s="59">
        <f t="shared" si="79"/>
        <v>0</v>
      </c>
      <c r="G164" s="63">
        <f t="shared" si="82"/>
        <v>0</v>
      </c>
      <c r="H164" s="59">
        <f t="shared" si="80"/>
        <v>0</v>
      </c>
      <c r="I164" s="63">
        <f t="shared" si="83"/>
        <v>0</v>
      </c>
      <c r="J164" s="155"/>
      <c r="K164" s="156"/>
      <c r="L164" s="154">
        <v>148</v>
      </c>
      <c r="M164" s="63">
        <f>'Default parameters'!D162</f>
        <v>4.18E-9</v>
      </c>
      <c r="N164" s="59">
        <f t="shared" si="84"/>
        <v>0</v>
      </c>
      <c r="O164" s="63">
        <f t="shared" si="85"/>
        <v>0</v>
      </c>
      <c r="P164" s="59">
        <f t="shared" si="86"/>
        <v>0</v>
      </c>
      <c r="Q164" s="63">
        <f t="shared" si="87"/>
        <v>0</v>
      </c>
      <c r="R164" s="59">
        <f t="shared" si="88"/>
        <v>0</v>
      </c>
      <c r="S164" s="63">
        <f t="shared" si="89"/>
        <v>0</v>
      </c>
      <c r="T164" s="155"/>
      <c r="U164" s="156"/>
      <c r="V164" s="154">
        <v>148</v>
      </c>
      <c r="W164" s="63">
        <f>'Default parameters'!E162</f>
        <v>9.7699999999999996E-6</v>
      </c>
      <c r="X164" s="59">
        <f t="shared" si="90"/>
        <v>0</v>
      </c>
      <c r="Y164" s="63">
        <f t="shared" si="91"/>
        <v>0</v>
      </c>
      <c r="Z164" s="59">
        <f t="shared" si="92"/>
        <v>0</v>
      </c>
      <c r="AA164" s="63">
        <f t="shared" si="93"/>
        <v>0</v>
      </c>
      <c r="AB164" s="59">
        <f t="shared" si="94"/>
        <v>0</v>
      </c>
      <c r="AC164" s="63">
        <f t="shared" si="95"/>
        <v>0</v>
      </c>
      <c r="AD164" s="155"/>
      <c r="AE164" s="156"/>
      <c r="AF164" s="154">
        <v>148</v>
      </c>
      <c r="AG164" s="63">
        <f>'Default parameters'!F162</f>
        <v>2.0899999999999999E-6</v>
      </c>
      <c r="AH164" s="59">
        <f t="shared" si="96"/>
        <v>0</v>
      </c>
      <c r="AI164" s="63">
        <f t="shared" si="97"/>
        <v>0</v>
      </c>
      <c r="AJ164" s="59">
        <f t="shared" si="98"/>
        <v>0</v>
      </c>
      <c r="AK164" s="63">
        <f t="shared" si="99"/>
        <v>0</v>
      </c>
      <c r="AL164" s="59">
        <f t="shared" si="100"/>
        <v>0</v>
      </c>
      <c r="AM164" s="63">
        <f t="shared" si="101"/>
        <v>0</v>
      </c>
      <c r="AN164" s="155"/>
      <c r="AO164" s="156"/>
      <c r="AP164" s="154">
        <v>148</v>
      </c>
      <c r="AQ164" s="63">
        <f>'Default parameters'!G162</f>
        <v>5.1200000000000001E-6</v>
      </c>
      <c r="AR164" s="59">
        <f t="shared" si="102"/>
        <v>0</v>
      </c>
      <c r="AS164" s="63">
        <f t="shared" si="103"/>
        <v>0</v>
      </c>
      <c r="AT164" s="59">
        <f t="shared" si="104"/>
        <v>0</v>
      </c>
      <c r="AU164" s="63">
        <f t="shared" si="105"/>
        <v>0</v>
      </c>
      <c r="AV164" s="59">
        <f t="shared" si="106"/>
        <v>0</v>
      </c>
      <c r="AW164" s="63">
        <f t="shared" si="107"/>
        <v>0</v>
      </c>
      <c r="AX164" s="155"/>
      <c r="AY164" s="156"/>
      <c r="AZ164" s="154">
        <v>148</v>
      </c>
      <c r="BA164" s="63">
        <v>5.1200000000000001E-6</v>
      </c>
      <c r="BB164" s="59">
        <f t="shared" si="108"/>
        <v>0</v>
      </c>
      <c r="BC164" s="63">
        <f t="shared" si="109"/>
        <v>0</v>
      </c>
      <c r="BD164" s="59">
        <f t="shared" si="110"/>
        <v>0</v>
      </c>
      <c r="BE164" s="63">
        <f t="shared" si="111"/>
        <v>0</v>
      </c>
      <c r="BF164" s="59">
        <f t="shared" si="112"/>
        <v>0</v>
      </c>
      <c r="BG164" s="63">
        <f t="shared" si="113"/>
        <v>0</v>
      </c>
    </row>
    <row r="165" spans="2:59" x14ac:dyDescent="0.25">
      <c r="B165" s="154">
        <v>149</v>
      </c>
      <c r="C165" s="63">
        <f>'Default parameters'!C163</f>
        <v>1.37E-8</v>
      </c>
      <c r="D165" s="59">
        <f t="shared" si="78"/>
        <v>0</v>
      </c>
      <c r="E165" s="63">
        <f t="shared" si="81"/>
        <v>0</v>
      </c>
      <c r="F165" s="59">
        <f t="shared" si="79"/>
        <v>0</v>
      </c>
      <c r="G165" s="63">
        <f t="shared" si="82"/>
        <v>0</v>
      </c>
      <c r="H165" s="59">
        <f t="shared" si="80"/>
        <v>0</v>
      </c>
      <c r="I165" s="63">
        <f t="shared" si="83"/>
        <v>0</v>
      </c>
      <c r="J165" s="155"/>
      <c r="K165" s="156"/>
      <c r="L165" s="154">
        <v>149</v>
      </c>
      <c r="M165" s="63">
        <f>'Default parameters'!D163</f>
        <v>3.6100000000000001E-9</v>
      </c>
      <c r="N165" s="59">
        <f t="shared" si="84"/>
        <v>0</v>
      </c>
      <c r="O165" s="63">
        <f t="shared" si="85"/>
        <v>0</v>
      </c>
      <c r="P165" s="59">
        <f t="shared" si="86"/>
        <v>0</v>
      </c>
      <c r="Q165" s="63">
        <f t="shared" si="87"/>
        <v>0</v>
      </c>
      <c r="R165" s="59">
        <f t="shared" si="88"/>
        <v>0</v>
      </c>
      <c r="S165" s="63">
        <f t="shared" si="89"/>
        <v>0</v>
      </c>
      <c r="T165" s="155"/>
      <c r="U165" s="156"/>
      <c r="V165" s="154">
        <v>149</v>
      </c>
      <c r="W165" s="63">
        <f>'Default parameters'!E163</f>
        <v>9.0999999999999993E-6</v>
      </c>
      <c r="X165" s="59">
        <f t="shared" si="90"/>
        <v>0</v>
      </c>
      <c r="Y165" s="63">
        <f t="shared" si="91"/>
        <v>0</v>
      </c>
      <c r="Z165" s="59">
        <f t="shared" si="92"/>
        <v>0</v>
      </c>
      <c r="AA165" s="63">
        <f t="shared" si="93"/>
        <v>0</v>
      </c>
      <c r="AB165" s="59">
        <f t="shared" si="94"/>
        <v>0</v>
      </c>
      <c r="AC165" s="63">
        <f t="shared" si="95"/>
        <v>0</v>
      </c>
      <c r="AD165" s="155"/>
      <c r="AE165" s="156"/>
      <c r="AF165" s="154">
        <v>149</v>
      </c>
      <c r="AG165" s="63">
        <f>'Default parameters'!F163</f>
        <v>1.9099999999999999E-6</v>
      </c>
      <c r="AH165" s="59">
        <f t="shared" si="96"/>
        <v>0</v>
      </c>
      <c r="AI165" s="63">
        <f t="shared" si="97"/>
        <v>0</v>
      </c>
      <c r="AJ165" s="59">
        <f t="shared" si="98"/>
        <v>0</v>
      </c>
      <c r="AK165" s="63">
        <f t="shared" si="99"/>
        <v>0</v>
      </c>
      <c r="AL165" s="59">
        <f t="shared" si="100"/>
        <v>0</v>
      </c>
      <c r="AM165" s="63">
        <f t="shared" si="101"/>
        <v>0</v>
      </c>
      <c r="AN165" s="155"/>
      <c r="AO165" s="156"/>
      <c r="AP165" s="154">
        <v>149</v>
      </c>
      <c r="AQ165" s="63">
        <f>'Default parameters'!G163</f>
        <v>4.7199999999999997E-6</v>
      </c>
      <c r="AR165" s="59">
        <f t="shared" si="102"/>
        <v>0</v>
      </c>
      <c r="AS165" s="63">
        <f t="shared" si="103"/>
        <v>0</v>
      </c>
      <c r="AT165" s="59">
        <f t="shared" si="104"/>
        <v>0</v>
      </c>
      <c r="AU165" s="63">
        <f t="shared" si="105"/>
        <v>0</v>
      </c>
      <c r="AV165" s="59">
        <f t="shared" si="106"/>
        <v>0</v>
      </c>
      <c r="AW165" s="63">
        <f t="shared" si="107"/>
        <v>0</v>
      </c>
      <c r="AX165" s="155"/>
      <c r="AY165" s="156"/>
      <c r="AZ165" s="154">
        <v>149</v>
      </c>
      <c r="BA165" s="63">
        <v>4.7199999999999997E-6</v>
      </c>
      <c r="BB165" s="59">
        <f t="shared" si="108"/>
        <v>0</v>
      </c>
      <c r="BC165" s="63">
        <f t="shared" si="109"/>
        <v>0</v>
      </c>
      <c r="BD165" s="59">
        <f t="shared" si="110"/>
        <v>0</v>
      </c>
      <c r="BE165" s="63">
        <f t="shared" si="111"/>
        <v>0</v>
      </c>
      <c r="BF165" s="59">
        <f t="shared" si="112"/>
        <v>0</v>
      </c>
      <c r="BG165" s="63">
        <f t="shared" si="113"/>
        <v>0</v>
      </c>
    </row>
    <row r="166" spans="2:59" x14ac:dyDescent="0.25">
      <c r="B166" s="154">
        <v>150</v>
      </c>
      <c r="C166" s="63">
        <f>'Default parameters'!C164</f>
        <v>1.2E-8</v>
      </c>
      <c r="D166" s="59">
        <f t="shared" si="78"/>
        <v>0</v>
      </c>
      <c r="E166" s="63">
        <f t="shared" si="81"/>
        <v>0</v>
      </c>
      <c r="F166" s="59">
        <f t="shared" si="79"/>
        <v>0</v>
      </c>
      <c r="G166" s="63">
        <f t="shared" si="82"/>
        <v>0</v>
      </c>
      <c r="H166" s="59">
        <f t="shared" si="80"/>
        <v>0</v>
      </c>
      <c r="I166" s="63">
        <f t="shared" si="83"/>
        <v>0</v>
      </c>
      <c r="J166" s="155"/>
      <c r="K166" s="156"/>
      <c r="L166" s="154">
        <v>150</v>
      </c>
      <c r="M166" s="63">
        <f>'Default parameters'!D164</f>
        <v>3.1099999999999998E-9</v>
      </c>
      <c r="N166" s="59">
        <f t="shared" si="84"/>
        <v>0</v>
      </c>
      <c r="O166" s="63">
        <f t="shared" si="85"/>
        <v>0</v>
      </c>
      <c r="P166" s="59">
        <f t="shared" si="86"/>
        <v>0</v>
      </c>
      <c r="Q166" s="63">
        <f t="shared" si="87"/>
        <v>0</v>
      </c>
      <c r="R166" s="59">
        <f t="shared" si="88"/>
        <v>0</v>
      </c>
      <c r="S166" s="63">
        <f t="shared" si="89"/>
        <v>0</v>
      </c>
      <c r="T166" s="155"/>
      <c r="U166" s="156"/>
      <c r="V166" s="154">
        <v>150</v>
      </c>
      <c r="W166" s="63">
        <f>'Default parameters'!E164</f>
        <v>8.4800000000000001E-6</v>
      </c>
      <c r="X166" s="59">
        <f t="shared" si="90"/>
        <v>0</v>
      </c>
      <c r="Y166" s="63">
        <f t="shared" si="91"/>
        <v>0</v>
      </c>
      <c r="Z166" s="59">
        <f t="shared" si="92"/>
        <v>0</v>
      </c>
      <c r="AA166" s="63">
        <f t="shared" si="93"/>
        <v>0</v>
      </c>
      <c r="AB166" s="59">
        <f t="shared" si="94"/>
        <v>0</v>
      </c>
      <c r="AC166" s="63">
        <f t="shared" si="95"/>
        <v>0</v>
      </c>
      <c r="AD166" s="155"/>
      <c r="AE166" s="156"/>
      <c r="AF166" s="154">
        <v>150</v>
      </c>
      <c r="AG166" s="63">
        <f>'Default parameters'!F164</f>
        <v>1.7400000000000001E-6</v>
      </c>
      <c r="AH166" s="59">
        <f t="shared" si="96"/>
        <v>0</v>
      </c>
      <c r="AI166" s="63">
        <f t="shared" si="97"/>
        <v>0</v>
      </c>
      <c r="AJ166" s="59">
        <f t="shared" si="98"/>
        <v>0</v>
      </c>
      <c r="AK166" s="63">
        <f t="shared" si="99"/>
        <v>0</v>
      </c>
      <c r="AL166" s="59">
        <f t="shared" si="100"/>
        <v>0</v>
      </c>
      <c r="AM166" s="63">
        <f t="shared" si="101"/>
        <v>0</v>
      </c>
      <c r="AN166" s="155"/>
      <c r="AO166" s="156"/>
      <c r="AP166" s="154">
        <v>150</v>
      </c>
      <c r="AQ166" s="63">
        <f>'Default parameters'!G164</f>
        <v>4.3499999999999999E-6</v>
      </c>
      <c r="AR166" s="59">
        <f t="shared" si="102"/>
        <v>0</v>
      </c>
      <c r="AS166" s="63">
        <f t="shared" si="103"/>
        <v>0</v>
      </c>
      <c r="AT166" s="59">
        <f t="shared" si="104"/>
        <v>0</v>
      </c>
      <c r="AU166" s="63">
        <f t="shared" si="105"/>
        <v>0</v>
      </c>
      <c r="AV166" s="59">
        <f t="shared" si="106"/>
        <v>0</v>
      </c>
      <c r="AW166" s="63">
        <f t="shared" si="107"/>
        <v>0</v>
      </c>
      <c r="AX166" s="155"/>
      <c r="AY166" s="156"/>
      <c r="AZ166" s="154">
        <v>150</v>
      </c>
      <c r="BA166" s="63">
        <v>4.3499999999999999E-6</v>
      </c>
      <c r="BB166" s="59">
        <f t="shared" si="108"/>
        <v>0</v>
      </c>
      <c r="BC166" s="63">
        <f t="shared" si="109"/>
        <v>0</v>
      </c>
      <c r="BD166" s="59">
        <f t="shared" si="110"/>
        <v>0</v>
      </c>
      <c r="BE166" s="63">
        <f t="shared" si="111"/>
        <v>0</v>
      </c>
      <c r="BF166" s="59">
        <f t="shared" si="112"/>
        <v>0</v>
      </c>
      <c r="BG166" s="63">
        <f t="shared" si="113"/>
        <v>0</v>
      </c>
    </row>
    <row r="167" spans="2:59" x14ac:dyDescent="0.25">
      <c r="B167" s="154">
        <v>151</v>
      </c>
      <c r="C167" s="63">
        <f>'Default parameters'!C165</f>
        <v>1.04E-8</v>
      </c>
      <c r="D167" s="59">
        <f t="shared" si="78"/>
        <v>0</v>
      </c>
      <c r="E167" s="63">
        <f t="shared" si="81"/>
        <v>0</v>
      </c>
      <c r="F167" s="59">
        <f t="shared" si="79"/>
        <v>0</v>
      </c>
      <c r="G167" s="63">
        <f t="shared" si="82"/>
        <v>0</v>
      </c>
      <c r="H167" s="59">
        <f t="shared" si="80"/>
        <v>0</v>
      </c>
      <c r="I167" s="63">
        <f t="shared" si="83"/>
        <v>0</v>
      </c>
      <c r="J167" s="155"/>
      <c r="K167" s="156"/>
      <c r="L167" s="154">
        <v>151</v>
      </c>
      <c r="M167" s="63">
        <f>'Default parameters'!D165</f>
        <v>2.6700000000000001E-9</v>
      </c>
      <c r="N167" s="59">
        <f t="shared" si="84"/>
        <v>0</v>
      </c>
      <c r="O167" s="63">
        <f t="shared" si="85"/>
        <v>0</v>
      </c>
      <c r="P167" s="59">
        <f t="shared" si="86"/>
        <v>0</v>
      </c>
      <c r="Q167" s="63">
        <f t="shared" si="87"/>
        <v>0</v>
      </c>
      <c r="R167" s="59">
        <f t="shared" si="88"/>
        <v>0</v>
      </c>
      <c r="S167" s="63">
        <f t="shared" si="89"/>
        <v>0</v>
      </c>
      <c r="T167" s="155"/>
      <c r="U167" s="156"/>
      <c r="V167" s="154">
        <v>151</v>
      </c>
      <c r="W167" s="63">
        <f>'Default parameters'!E165</f>
        <v>7.8900000000000007E-6</v>
      </c>
      <c r="X167" s="59">
        <f t="shared" si="90"/>
        <v>0</v>
      </c>
      <c r="Y167" s="63">
        <f t="shared" si="91"/>
        <v>0</v>
      </c>
      <c r="Z167" s="59">
        <f t="shared" si="92"/>
        <v>0</v>
      </c>
      <c r="AA167" s="63">
        <f t="shared" si="93"/>
        <v>0</v>
      </c>
      <c r="AB167" s="59">
        <f t="shared" si="94"/>
        <v>0</v>
      </c>
      <c r="AC167" s="63">
        <f t="shared" si="95"/>
        <v>0</v>
      </c>
      <c r="AD167" s="155"/>
      <c r="AE167" s="156"/>
      <c r="AF167" s="154">
        <v>151</v>
      </c>
      <c r="AG167" s="63">
        <f>'Default parameters'!F165</f>
        <v>1.59E-6</v>
      </c>
      <c r="AH167" s="59">
        <f t="shared" si="96"/>
        <v>0</v>
      </c>
      <c r="AI167" s="63">
        <f t="shared" si="97"/>
        <v>0</v>
      </c>
      <c r="AJ167" s="59">
        <f t="shared" si="98"/>
        <v>0</v>
      </c>
      <c r="AK167" s="63">
        <f t="shared" si="99"/>
        <v>0</v>
      </c>
      <c r="AL167" s="59">
        <f t="shared" si="100"/>
        <v>0</v>
      </c>
      <c r="AM167" s="63">
        <f t="shared" si="101"/>
        <v>0</v>
      </c>
      <c r="AN167" s="155"/>
      <c r="AO167" s="156"/>
      <c r="AP167" s="154">
        <v>151</v>
      </c>
      <c r="AQ167" s="63">
        <f>'Default parameters'!G165</f>
        <v>4.0099999999999997E-6</v>
      </c>
      <c r="AR167" s="59">
        <f t="shared" si="102"/>
        <v>0</v>
      </c>
      <c r="AS167" s="63">
        <f t="shared" si="103"/>
        <v>0</v>
      </c>
      <c r="AT167" s="59">
        <f t="shared" si="104"/>
        <v>0</v>
      </c>
      <c r="AU167" s="63">
        <f t="shared" si="105"/>
        <v>0</v>
      </c>
      <c r="AV167" s="59">
        <f t="shared" si="106"/>
        <v>0</v>
      </c>
      <c r="AW167" s="63">
        <f t="shared" si="107"/>
        <v>0</v>
      </c>
      <c r="AX167" s="155"/>
      <c r="AY167" s="156"/>
      <c r="AZ167" s="154">
        <v>151</v>
      </c>
      <c r="BA167" s="63">
        <v>4.0099999999999997E-6</v>
      </c>
      <c r="BB167" s="59">
        <f t="shared" si="108"/>
        <v>0</v>
      </c>
      <c r="BC167" s="63">
        <f t="shared" si="109"/>
        <v>0</v>
      </c>
      <c r="BD167" s="59">
        <f t="shared" si="110"/>
        <v>0</v>
      </c>
      <c r="BE167" s="63">
        <f t="shared" si="111"/>
        <v>0</v>
      </c>
      <c r="BF167" s="59">
        <f t="shared" si="112"/>
        <v>0</v>
      </c>
      <c r="BG167" s="63">
        <f t="shared" si="113"/>
        <v>0</v>
      </c>
    </row>
    <row r="168" spans="2:59" x14ac:dyDescent="0.25">
      <c r="B168" s="154">
        <v>152</v>
      </c>
      <c r="C168" s="63">
        <f>'Default parameters'!C166</f>
        <v>9.0900000000000007E-9</v>
      </c>
      <c r="D168" s="59">
        <f t="shared" si="78"/>
        <v>0</v>
      </c>
      <c r="E168" s="63">
        <f t="shared" si="81"/>
        <v>0</v>
      </c>
      <c r="F168" s="59">
        <f t="shared" si="79"/>
        <v>0</v>
      </c>
      <c r="G168" s="63">
        <f t="shared" si="82"/>
        <v>0</v>
      </c>
      <c r="H168" s="59">
        <f t="shared" si="80"/>
        <v>0</v>
      </c>
      <c r="I168" s="63">
        <f t="shared" si="83"/>
        <v>0</v>
      </c>
      <c r="J168" s="155"/>
      <c r="K168" s="156"/>
      <c r="L168" s="154">
        <v>152</v>
      </c>
      <c r="M168" s="63">
        <f>'Default parameters'!D166</f>
        <v>2.2999999999999999E-9</v>
      </c>
      <c r="N168" s="59">
        <f t="shared" si="84"/>
        <v>0</v>
      </c>
      <c r="O168" s="63">
        <f t="shared" si="85"/>
        <v>0</v>
      </c>
      <c r="P168" s="59">
        <f t="shared" si="86"/>
        <v>0</v>
      </c>
      <c r="Q168" s="63">
        <f t="shared" si="87"/>
        <v>0</v>
      </c>
      <c r="R168" s="59">
        <f t="shared" si="88"/>
        <v>0</v>
      </c>
      <c r="S168" s="63">
        <f t="shared" si="89"/>
        <v>0</v>
      </c>
      <c r="T168" s="155"/>
      <c r="U168" s="156"/>
      <c r="V168" s="154">
        <v>152</v>
      </c>
      <c r="W168" s="63">
        <f>'Default parameters'!E166</f>
        <v>7.3499999999999999E-6</v>
      </c>
      <c r="X168" s="59">
        <f t="shared" si="90"/>
        <v>0</v>
      </c>
      <c r="Y168" s="63">
        <f t="shared" si="91"/>
        <v>0</v>
      </c>
      <c r="Z168" s="59">
        <f t="shared" si="92"/>
        <v>0</v>
      </c>
      <c r="AA168" s="63">
        <f t="shared" si="93"/>
        <v>0</v>
      </c>
      <c r="AB168" s="59">
        <f t="shared" si="94"/>
        <v>0</v>
      </c>
      <c r="AC168" s="63">
        <f t="shared" si="95"/>
        <v>0</v>
      </c>
      <c r="AD168" s="155"/>
      <c r="AE168" s="156"/>
      <c r="AF168" s="154">
        <v>152</v>
      </c>
      <c r="AG168" s="63">
        <f>'Default parameters'!F166</f>
        <v>1.4500000000000001E-6</v>
      </c>
      <c r="AH168" s="59">
        <f t="shared" si="96"/>
        <v>0</v>
      </c>
      <c r="AI168" s="63">
        <f t="shared" si="97"/>
        <v>0</v>
      </c>
      <c r="AJ168" s="59">
        <f t="shared" si="98"/>
        <v>0</v>
      </c>
      <c r="AK168" s="63">
        <f t="shared" si="99"/>
        <v>0</v>
      </c>
      <c r="AL168" s="59">
        <f t="shared" si="100"/>
        <v>0</v>
      </c>
      <c r="AM168" s="63">
        <f t="shared" si="101"/>
        <v>0</v>
      </c>
      <c r="AN168" s="155"/>
      <c r="AO168" s="156"/>
      <c r="AP168" s="154">
        <v>152</v>
      </c>
      <c r="AQ168" s="63">
        <f>'Default parameters'!G166</f>
        <v>3.6899999999999998E-6</v>
      </c>
      <c r="AR168" s="59">
        <f t="shared" si="102"/>
        <v>0</v>
      </c>
      <c r="AS168" s="63">
        <f t="shared" si="103"/>
        <v>0</v>
      </c>
      <c r="AT168" s="59">
        <f t="shared" si="104"/>
        <v>0</v>
      </c>
      <c r="AU168" s="63">
        <f t="shared" si="105"/>
        <v>0</v>
      </c>
      <c r="AV168" s="59">
        <f t="shared" si="106"/>
        <v>0</v>
      </c>
      <c r="AW168" s="63">
        <f t="shared" si="107"/>
        <v>0</v>
      </c>
      <c r="AX168" s="155"/>
      <c r="AY168" s="156"/>
      <c r="AZ168" s="154">
        <v>152</v>
      </c>
      <c r="BA168" s="63">
        <v>3.6899999999999998E-6</v>
      </c>
      <c r="BB168" s="59">
        <f t="shared" si="108"/>
        <v>0</v>
      </c>
      <c r="BC168" s="63">
        <f t="shared" si="109"/>
        <v>0</v>
      </c>
      <c r="BD168" s="59">
        <f t="shared" si="110"/>
        <v>0</v>
      </c>
      <c r="BE168" s="63">
        <f t="shared" si="111"/>
        <v>0</v>
      </c>
      <c r="BF168" s="59">
        <f t="shared" si="112"/>
        <v>0</v>
      </c>
      <c r="BG168" s="63">
        <f t="shared" si="113"/>
        <v>0</v>
      </c>
    </row>
    <row r="169" spans="2:59" x14ac:dyDescent="0.25">
      <c r="B169" s="154">
        <v>153</v>
      </c>
      <c r="C169" s="63">
        <f>'Default parameters'!C167</f>
        <v>7.9099999999999994E-9</v>
      </c>
      <c r="D169" s="59">
        <f t="shared" si="78"/>
        <v>0</v>
      </c>
      <c r="E169" s="63">
        <f t="shared" si="81"/>
        <v>0</v>
      </c>
      <c r="F169" s="59">
        <f t="shared" si="79"/>
        <v>0</v>
      </c>
      <c r="G169" s="63">
        <f t="shared" si="82"/>
        <v>0</v>
      </c>
      <c r="H169" s="59">
        <f t="shared" si="80"/>
        <v>0</v>
      </c>
      <c r="I169" s="63">
        <f t="shared" si="83"/>
        <v>0</v>
      </c>
      <c r="J169" s="155"/>
      <c r="K169" s="156"/>
      <c r="L169" s="154">
        <v>153</v>
      </c>
      <c r="M169" s="63">
        <f>'Default parameters'!D167</f>
        <v>1.9800000000000002E-9</v>
      </c>
      <c r="N169" s="59">
        <f t="shared" si="84"/>
        <v>0</v>
      </c>
      <c r="O169" s="63">
        <f t="shared" si="85"/>
        <v>0</v>
      </c>
      <c r="P169" s="59">
        <f t="shared" si="86"/>
        <v>0</v>
      </c>
      <c r="Q169" s="63">
        <f t="shared" si="87"/>
        <v>0</v>
      </c>
      <c r="R169" s="59">
        <f t="shared" si="88"/>
        <v>0</v>
      </c>
      <c r="S169" s="63">
        <f t="shared" si="89"/>
        <v>0</v>
      </c>
      <c r="T169" s="155"/>
      <c r="U169" s="156"/>
      <c r="V169" s="154">
        <v>153</v>
      </c>
      <c r="W169" s="63">
        <f>'Default parameters'!E167</f>
        <v>6.8299999999999998E-6</v>
      </c>
      <c r="X169" s="59">
        <f t="shared" si="90"/>
        <v>0</v>
      </c>
      <c r="Y169" s="63">
        <f t="shared" si="91"/>
        <v>0</v>
      </c>
      <c r="Z169" s="59">
        <f t="shared" si="92"/>
        <v>0</v>
      </c>
      <c r="AA169" s="63">
        <f t="shared" si="93"/>
        <v>0</v>
      </c>
      <c r="AB169" s="59">
        <f t="shared" si="94"/>
        <v>0</v>
      </c>
      <c r="AC169" s="63">
        <f t="shared" si="95"/>
        <v>0</v>
      </c>
      <c r="AD169" s="155"/>
      <c r="AE169" s="156"/>
      <c r="AF169" s="154">
        <v>153</v>
      </c>
      <c r="AG169" s="63">
        <f>'Default parameters'!F167</f>
        <v>1.33E-6</v>
      </c>
      <c r="AH169" s="59">
        <f t="shared" si="96"/>
        <v>0</v>
      </c>
      <c r="AI169" s="63">
        <f t="shared" si="97"/>
        <v>0</v>
      </c>
      <c r="AJ169" s="59">
        <f t="shared" si="98"/>
        <v>0</v>
      </c>
      <c r="AK169" s="63">
        <f t="shared" si="99"/>
        <v>0</v>
      </c>
      <c r="AL169" s="59">
        <f t="shared" si="100"/>
        <v>0</v>
      </c>
      <c r="AM169" s="63">
        <f t="shared" si="101"/>
        <v>0</v>
      </c>
      <c r="AN169" s="155"/>
      <c r="AO169" s="156"/>
      <c r="AP169" s="154">
        <v>153</v>
      </c>
      <c r="AQ169" s="63">
        <f>'Default parameters'!G167</f>
        <v>3.4000000000000001E-6</v>
      </c>
      <c r="AR169" s="59">
        <f t="shared" si="102"/>
        <v>0</v>
      </c>
      <c r="AS169" s="63">
        <f t="shared" si="103"/>
        <v>0</v>
      </c>
      <c r="AT169" s="59">
        <f t="shared" si="104"/>
        <v>0</v>
      </c>
      <c r="AU169" s="63">
        <f t="shared" si="105"/>
        <v>0</v>
      </c>
      <c r="AV169" s="59">
        <f t="shared" si="106"/>
        <v>0</v>
      </c>
      <c r="AW169" s="63">
        <f t="shared" si="107"/>
        <v>0</v>
      </c>
      <c r="AX169" s="155"/>
      <c r="AY169" s="156"/>
      <c r="AZ169" s="154">
        <v>153</v>
      </c>
      <c r="BA169" s="63">
        <v>3.4000000000000001E-6</v>
      </c>
      <c r="BB169" s="59">
        <f t="shared" si="108"/>
        <v>0</v>
      </c>
      <c r="BC169" s="63">
        <f t="shared" si="109"/>
        <v>0</v>
      </c>
      <c r="BD169" s="59">
        <f t="shared" si="110"/>
        <v>0</v>
      </c>
      <c r="BE169" s="63">
        <f t="shared" si="111"/>
        <v>0</v>
      </c>
      <c r="BF169" s="59">
        <f t="shared" si="112"/>
        <v>0</v>
      </c>
      <c r="BG169" s="63">
        <f t="shared" si="113"/>
        <v>0</v>
      </c>
    </row>
    <row r="170" spans="2:59" x14ac:dyDescent="0.25">
      <c r="B170" s="154">
        <v>154</v>
      </c>
      <c r="C170" s="63">
        <f>'Default parameters'!C168</f>
        <v>6.8699999999999996E-9</v>
      </c>
      <c r="D170" s="59">
        <f t="shared" si="78"/>
        <v>0</v>
      </c>
      <c r="E170" s="63">
        <f t="shared" si="81"/>
        <v>0</v>
      </c>
      <c r="F170" s="59">
        <f t="shared" si="79"/>
        <v>0</v>
      </c>
      <c r="G170" s="63">
        <f t="shared" si="82"/>
        <v>0</v>
      </c>
      <c r="H170" s="59">
        <f t="shared" si="80"/>
        <v>0</v>
      </c>
      <c r="I170" s="63">
        <f t="shared" si="83"/>
        <v>0</v>
      </c>
      <c r="J170" s="155"/>
      <c r="K170" s="156"/>
      <c r="L170" s="154">
        <v>154</v>
      </c>
      <c r="M170" s="63">
        <f>'Default parameters'!D168</f>
        <v>1.6999999999999999E-9</v>
      </c>
      <c r="N170" s="59">
        <f t="shared" si="84"/>
        <v>0</v>
      </c>
      <c r="O170" s="63">
        <f t="shared" si="85"/>
        <v>0</v>
      </c>
      <c r="P170" s="59">
        <f t="shared" si="86"/>
        <v>0</v>
      </c>
      <c r="Q170" s="63">
        <f t="shared" si="87"/>
        <v>0</v>
      </c>
      <c r="R170" s="59">
        <f t="shared" si="88"/>
        <v>0</v>
      </c>
      <c r="S170" s="63">
        <f t="shared" si="89"/>
        <v>0</v>
      </c>
      <c r="T170" s="155"/>
      <c r="U170" s="156"/>
      <c r="V170" s="154">
        <v>154</v>
      </c>
      <c r="W170" s="63">
        <f>'Default parameters'!E168</f>
        <v>6.3500000000000002E-6</v>
      </c>
      <c r="X170" s="59">
        <f t="shared" si="90"/>
        <v>0</v>
      </c>
      <c r="Y170" s="63">
        <f t="shared" si="91"/>
        <v>0</v>
      </c>
      <c r="Z170" s="59">
        <f t="shared" si="92"/>
        <v>0</v>
      </c>
      <c r="AA170" s="63">
        <f t="shared" si="93"/>
        <v>0</v>
      </c>
      <c r="AB170" s="59">
        <f t="shared" si="94"/>
        <v>0</v>
      </c>
      <c r="AC170" s="63">
        <f t="shared" si="95"/>
        <v>0</v>
      </c>
      <c r="AD170" s="155"/>
      <c r="AE170" s="156"/>
      <c r="AF170" s="154">
        <v>154</v>
      </c>
      <c r="AG170" s="63">
        <f>'Default parameters'!F168</f>
        <v>1.2100000000000001E-6</v>
      </c>
      <c r="AH170" s="59">
        <f t="shared" si="96"/>
        <v>0</v>
      </c>
      <c r="AI170" s="63">
        <f t="shared" si="97"/>
        <v>0</v>
      </c>
      <c r="AJ170" s="59">
        <f t="shared" si="98"/>
        <v>0</v>
      </c>
      <c r="AK170" s="63">
        <f t="shared" si="99"/>
        <v>0</v>
      </c>
      <c r="AL170" s="59">
        <f t="shared" si="100"/>
        <v>0</v>
      </c>
      <c r="AM170" s="63">
        <f t="shared" si="101"/>
        <v>0</v>
      </c>
      <c r="AN170" s="155"/>
      <c r="AO170" s="156"/>
      <c r="AP170" s="154">
        <v>154</v>
      </c>
      <c r="AQ170" s="63">
        <f>'Default parameters'!G168</f>
        <v>3.1300000000000001E-6</v>
      </c>
      <c r="AR170" s="59">
        <f t="shared" si="102"/>
        <v>0</v>
      </c>
      <c r="AS170" s="63">
        <f t="shared" si="103"/>
        <v>0</v>
      </c>
      <c r="AT170" s="59">
        <f t="shared" si="104"/>
        <v>0</v>
      </c>
      <c r="AU170" s="63">
        <f t="shared" si="105"/>
        <v>0</v>
      </c>
      <c r="AV170" s="59">
        <f t="shared" si="106"/>
        <v>0</v>
      </c>
      <c r="AW170" s="63">
        <f t="shared" si="107"/>
        <v>0</v>
      </c>
      <c r="AX170" s="155"/>
      <c r="AY170" s="156"/>
      <c r="AZ170" s="154">
        <v>154</v>
      </c>
      <c r="BA170" s="63">
        <v>3.1300000000000001E-6</v>
      </c>
      <c r="BB170" s="59">
        <f t="shared" si="108"/>
        <v>0</v>
      </c>
      <c r="BC170" s="63">
        <f t="shared" si="109"/>
        <v>0</v>
      </c>
      <c r="BD170" s="59">
        <f t="shared" si="110"/>
        <v>0</v>
      </c>
      <c r="BE170" s="63">
        <f t="shared" si="111"/>
        <v>0</v>
      </c>
      <c r="BF170" s="59">
        <f t="shared" si="112"/>
        <v>0</v>
      </c>
      <c r="BG170" s="63">
        <f t="shared" si="113"/>
        <v>0</v>
      </c>
    </row>
    <row r="171" spans="2:59" x14ac:dyDescent="0.25">
      <c r="B171" s="154">
        <v>155</v>
      </c>
      <c r="C171" s="63">
        <f>'Default parameters'!C169</f>
        <v>5.9699999999999999E-9</v>
      </c>
      <c r="D171" s="59">
        <f t="shared" si="78"/>
        <v>0</v>
      </c>
      <c r="E171" s="63">
        <f>D171*C171</f>
        <v>0</v>
      </c>
      <c r="F171" s="59">
        <f t="shared" si="79"/>
        <v>0</v>
      </c>
      <c r="G171" s="63">
        <f t="shared" si="82"/>
        <v>0</v>
      </c>
      <c r="H171" s="59">
        <f t="shared" si="80"/>
        <v>0</v>
      </c>
      <c r="I171" s="63">
        <f t="shared" si="83"/>
        <v>0</v>
      </c>
      <c r="J171" s="155"/>
      <c r="K171" s="156"/>
      <c r="L171" s="154">
        <v>155</v>
      </c>
      <c r="M171" s="63">
        <f>'Default parameters'!D169</f>
        <v>1.4599999999999999E-9</v>
      </c>
      <c r="N171" s="59">
        <f t="shared" si="84"/>
        <v>0</v>
      </c>
      <c r="O171" s="63">
        <f t="shared" si="85"/>
        <v>0</v>
      </c>
      <c r="P171" s="59">
        <f t="shared" si="86"/>
        <v>0</v>
      </c>
      <c r="Q171" s="63">
        <f t="shared" si="87"/>
        <v>0</v>
      </c>
      <c r="R171" s="59">
        <f t="shared" si="88"/>
        <v>0</v>
      </c>
      <c r="S171" s="63">
        <f t="shared" si="89"/>
        <v>0</v>
      </c>
      <c r="T171" s="155"/>
      <c r="U171" s="156"/>
      <c r="V171" s="154">
        <v>155</v>
      </c>
      <c r="W171" s="63">
        <f>'Default parameters'!E169</f>
        <v>5.9000000000000003E-6</v>
      </c>
      <c r="X171" s="59">
        <f t="shared" si="90"/>
        <v>0</v>
      </c>
      <c r="Y171" s="63">
        <f t="shared" si="91"/>
        <v>0</v>
      </c>
      <c r="Z171" s="59">
        <f t="shared" si="92"/>
        <v>0</v>
      </c>
      <c r="AA171" s="63">
        <f t="shared" si="93"/>
        <v>0</v>
      </c>
      <c r="AB171" s="59">
        <f t="shared" si="94"/>
        <v>0</v>
      </c>
      <c r="AC171" s="63">
        <f t="shared" si="95"/>
        <v>0</v>
      </c>
      <c r="AD171" s="155"/>
      <c r="AE171" s="156"/>
      <c r="AF171" s="154">
        <v>155</v>
      </c>
      <c r="AG171" s="63">
        <f>'Default parameters'!F169</f>
        <v>1.1000000000000001E-6</v>
      </c>
      <c r="AH171" s="59">
        <f t="shared" si="96"/>
        <v>0</v>
      </c>
      <c r="AI171" s="63">
        <f t="shared" si="97"/>
        <v>0</v>
      </c>
      <c r="AJ171" s="59">
        <f t="shared" si="98"/>
        <v>0</v>
      </c>
      <c r="AK171" s="63">
        <f t="shared" si="99"/>
        <v>0</v>
      </c>
      <c r="AL171" s="59">
        <f t="shared" si="100"/>
        <v>0</v>
      </c>
      <c r="AM171" s="63">
        <f t="shared" si="101"/>
        <v>0</v>
      </c>
      <c r="AN171" s="155"/>
      <c r="AO171" s="156"/>
      <c r="AP171" s="154">
        <v>155</v>
      </c>
      <c r="AQ171" s="63">
        <f>'Default parameters'!G169</f>
        <v>2.8700000000000001E-6</v>
      </c>
      <c r="AR171" s="59">
        <f t="shared" si="102"/>
        <v>0</v>
      </c>
      <c r="AS171" s="63">
        <f t="shared" si="103"/>
        <v>0</v>
      </c>
      <c r="AT171" s="59">
        <f t="shared" si="104"/>
        <v>0</v>
      </c>
      <c r="AU171" s="63">
        <f t="shared" si="105"/>
        <v>0</v>
      </c>
      <c r="AV171" s="59">
        <f t="shared" si="106"/>
        <v>0</v>
      </c>
      <c r="AW171" s="63">
        <f t="shared" si="107"/>
        <v>0</v>
      </c>
      <c r="AX171" s="155"/>
      <c r="AY171" s="156"/>
      <c r="AZ171" s="154">
        <v>155</v>
      </c>
      <c r="BA171" s="63">
        <v>2.8700000000000001E-6</v>
      </c>
      <c r="BB171" s="59">
        <f t="shared" si="108"/>
        <v>0</v>
      </c>
      <c r="BC171" s="63">
        <f t="shared" si="109"/>
        <v>0</v>
      </c>
      <c r="BD171" s="59">
        <f t="shared" si="110"/>
        <v>0</v>
      </c>
      <c r="BE171" s="63">
        <f t="shared" si="111"/>
        <v>0</v>
      </c>
      <c r="BF171" s="59">
        <f t="shared" si="112"/>
        <v>0</v>
      </c>
      <c r="BG171" s="63">
        <f t="shared" si="113"/>
        <v>0</v>
      </c>
    </row>
    <row r="172" spans="2:59" x14ac:dyDescent="0.25">
      <c r="B172" s="154">
        <v>156</v>
      </c>
      <c r="C172" s="63">
        <f>'Default parameters'!C170</f>
        <v>5.1799999999999999E-9</v>
      </c>
      <c r="D172" s="59">
        <f t="shared" ref="D172:D235" si="114">IF(AND(B172&gt;($D$8-1), B172&lt;$D$9),1,0)</f>
        <v>0</v>
      </c>
      <c r="E172" s="63">
        <f t="shared" ref="E172:E235" si="115">D172*C172</f>
        <v>0</v>
      </c>
      <c r="F172" s="59">
        <f t="shared" ref="F172:F235" si="116">IF(AND(B172&gt;($E$8-1), B172&lt;$E$9),1,0)</f>
        <v>0</v>
      </c>
      <c r="G172" s="63">
        <f t="shared" ref="G172:G235" si="117">F172*C172</f>
        <v>0</v>
      </c>
      <c r="H172" s="59">
        <f t="shared" ref="H172:H235" si="118">IF(AND(B172&gt;($F$8-1), B172&lt;$F$9),1,0)</f>
        <v>0</v>
      </c>
      <c r="I172" s="63">
        <f t="shared" ref="I172:I235" si="119">H172*C172</f>
        <v>0</v>
      </c>
      <c r="J172" s="155"/>
      <c r="K172" s="156"/>
      <c r="L172" s="154">
        <v>156</v>
      </c>
      <c r="M172" s="63">
        <f>'Default parameters'!D170</f>
        <v>1.25E-9</v>
      </c>
      <c r="N172" s="59">
        <f t="shared" ref="N172:N235" si="120">IF(AND(L172&gt;($N$8-1), L172&lt;$N$9),1,0)</f>
        <v>0</v>
      </c>
      <c r="O172" s="63">
        <f t="shared" ref="O172:O235" si="121">N172*M172</f>
        <v>0</v>
      </c>
      <c r="P172" s="59">
        <f t="shared" ref="P172:P235" si="122">IF(AND(L172&gt;($O$8-1), L172&lt;$O$9),1,0)</f>
        <v>0</v>
      </c>
      <c r="Q172" s="63">
        <f t="shared" ref="Q172:Q235" si="123">P172*M172</f>
        <v>0</v>
      </c>
      <c r="R172" s="59">
        <f t="shared" ref="R172:R235" si="124">IF(AND(L172&gt;($P$8-1), L172&lt;$P$9),1,0)</f>
        <v>0</v>
      </c>
      <c r="S172" s="63">
        <f t="shared" ref="S172:S235" si="125">R172*M172</f>
        <v>0</v>
      </c>
      <c r="T172" s="155"/>
      <c r="U172" s="156"/>
      <c r="V172" s="154">
        <v>156</v>
      </c>
      <c r="W172" s="63">
        <f>'Default parameters'!E170</f>
        <v>5.48E-6</v>
      </c>
      <c r="X172" s="59">
        <f t="shared" si="90"/>
        <v>0</v>
      </c>
      <c r="Y172" s="63">
        <f t="shared" si="91"/>
        <v>0</v>
      </c>
      <c r="Z172" s="59">
        <f t="shared" si="92"/>
        <v>0</v>
      </c>
      <c r="AA172" s="63">
        <f t="shared" si="93"/>
        <v>0</v>
      </c>
      <c r="AB172" s="59">
        <f t="shared" si="94"/>
        <v>0</v>
      </c>
      <c r="AC172" s="63">
        <f t="shared" si="95"/>
        <v>0</v>
      </c>
      <c r="AD172" s="155"/>
      <c r="AE172" s="156"/>
      <c r="AF172" s="154">
        <v>156</v>
      </c>
      <c r="AG172" s="63">
        <f>'Default parameters'!F170</f>
        <v>9.9999999999999995E-7</v>
      </c>
      <c r="AH172" s="59">
        <f t="shared" si="96"/>
        <v>0</v>
      </c>
      <c r="AI172" s="63">
        <f t="shared" si="97"/>
        <v>0</v>
      </c>
      <c r="AJ172" s="59">
        <f t="shared" si="98"/>
        <v>0</v>
      </c>
      <c r="AK172" s="63">
        <f t="shared" si="99"/>
        <v>0</v>
      </c>
      <c r="AL172" s="59">
        <f t="shared" si="100"/>
        <v>0</v>
      </c>
      <c r="AM172" s="63">
        <f t="shared" si="101"/>
        <v>0</v>
      </c>
      <c r="AN172" s="155"/>
      <c r="AO172" s="156"/>
      <c r="AP172" s="154">
        <v>156</v>
      </c>
      <c r="AQ172" s="63">
        <f>'Default parameters'!G170</f>
        <v>2.6400000000000001E-6</v>
      </c>
      <c r="AR172" s="59">
        <f t="shared" si="102"/>
        <v>0</v>
      </c>
      <c r="AS172" s="63">
        <f t="shared" si="103"/>
        <v>0</v>
      </c>
      <c r="AT172" s="59">
        <f t="shared" si="104"/>
        <v>0</v>
      </c>
      <c r="AU172" s="63">
        <f t="shared" si="105"/>
        <v>0</v>
      </c>
      <c r="AV172" s="59">
        <f t="shared" si="106"/>
        <v>0</v>
      </c>
      <c r="AW172" s="63">
        <f t="shared" si="107"/>
        <v>0</v>
      </c>
      <c r="AX172" s="155"/>
      <c r="AY172" s="156"/>
      <c r="AZ172" s="154">
        <v>156</v>
      </c>
      <c r="BA172" s="63">
        <v>2.6400000000000001E-6</v>
      </c>
      <c r="BB172" s="59">
        <f t="shared" si="108"/>
        <v>0</v>
      </c>
      <c r="BC172" s="63">
        <f t="shared" si="109"/>
        <v>0</v>
      </c>
      <c r="BD172" s="59">
        <f t="shared" si="110"/>
        <v>0</v>
      </c>
      <c r="BE172" s="63">
        <f t="shared" si="111"/>
        <v>0</v>
      </c>
      <c r="BF172" s="59">
        <f t="shared" si="112"/>
        <v>0</v>
      </c>
      <c r="BG172" s="63">
        <f t="shared" si="113"/>
        <v>0</v>
      </c>
    </row>
    <row r="173" spans="2:59" x14ac:dyDescent="0.25">
      <c r="B173" s="154">
        <v>157</v>
      </c>
      <c r="C173" s="63">
        <f>'Default parameters'!C171</f>
        <v>4.49E-9</v>
      </c>
      <c r="D173" s="59">
        <f t="shared" si="114"/>
        <v>0</v>
      </c>
      <c r="E173" s="63">
        <f t="shared" si="115"/>
        <v>0</v>
      </c>
      <c r="F173" s="59">
        <f t="shared" si="116"/>
        <v>0</v>
      </c>
      <c r="G173" s="63">
        <f t="shared" si="117"/>
        <v>0</v>
      </c>
      <c r="H173" s="59">
        <f t="shared" si="118"/>
        <v>0</v>
      </c>
      <c r="I173" s="63">
        <f t="shared" si="119"/>
        <v>0</v>
      </c>
      <c r="J173" s="155"/>
      <c r="K173" s="156"/>
      <c r="L173" s="154">
        <v>157</v>
      </c>
      <c r="M173" s="63">
        <f>'Default parameters'!D171</f>
        <v>1.07E-9</v>
      </c>
      <c r="N173" s="59">
        <f t="shared" si="120"/>
        <v>0</v>
      </c>
      <c r="O173" s="63">
        <f t="shared" si="121"/>
        <v>0</v>
      </c>
      <c r="P173" s="59">
        <f t="shared" si="122"/>
        <v>0</v>
      </c>
      <c r="Q173" s="63">
        <f t="shared" si="123"/>
        <v>0</v>
      </c>
      <c r="R173" s="59">
        <f t="shared" si="124"/>
        <v>0</v>
      </c>
      <c r="S173" s="63">
        <f t="shared" si="125"/>
        <v>0</v>
      </c>
      <c r="T173" s="155"/>
      <c r="U173" s="156"/>
      <c r="V173" s="154">
        <v>157</v>
      </c>
      <c r="W173" s="63">
        <f>'Default parameters'!E171</f>
        <v>5.0900000000000004E-6</v>
      </c>
      <c r="X173" s="59">
        <f t="shared" si="90"/>
        <v>0</v>
      </c>
      <c r="Y173" s="63">
        <f t="shared" si="91"/>
        <v>0</v>
      </c>
      <c r="Z173" s="59">
        <f t="shared" si="92"/>
        <v>0</v>
      </c>
      <c r="AA173" s="63">
        <f t="shared" si="93"/>
        <v>0</v>
      </c>
      <c r="AB173" s="59">
        <f t="shared" si="94"/>
        <v>0</v>
      </c>
      <c r="AC173" s="63">
        <f t="shared" si="95"/>
        <v>0</v>
      </c>
      <c r="AD173" s="155"/>
      <c r="AE173" s="156"/>
      <c r="AF173" s="154">
        <v>157</v>
      </c>
      <c r="AG173" s="63">
        <f>'Default parameters'!F171</f>
        <v>9.1299999999999998E-7</v>
      </c>
      <c r="AH173" s="59">
        <f t="shared" si="96"/>
        <v>0</v>
      </c>
      <c r="AI173" s="63">
        <f t="shared" si="97"/>
        <v>0</v>
      </c>
      <c r="AJ173" s="59">
        <f t="shared" si="98"/>
        <v>0</v>
      </c>
      <c r="AK173" s="63">
        <f t="shared" si="99"/>
        <v>0</v>
      </c>
      <c r="AL173" s="59">
        <f t="shared" si="100"/>
        <v>0</v>
      </c>
      <c r="AM173" s="63">
        <f t="shared" si="101"/>
        <v>0</v>
      </c>
      <c r="AN173" s="155"/>
      <c r="AO173" s="156"/>
      <c r="AP173" s="154">
        <v>157</v>
      </c>
      <c r="AQ173" s="63">
        <f>'Default parameters'!G171</f>
        <v>2.43E-6</v>
      </c>
      <c r="AR173" s="59">
        <f t="shared" si="102"/>
        <v>0</v>
      </c>
      <c r="AS173" s="63">
        <f t="shared" si="103"/>
        <v>0</v>
      </c>
      <c r="AT173" s="59">
        <f t="shared" si="104"/>
        <v>0</v>
      </c>
      <c r="AU173" s="63">
        <f t="shared" si="105"/>
        <v>0</v>
      </c>
      <c r="AV173" s="59">
        <f t="shared" si="106"/>
        <v>0</v>
      </c>
      <c r="AW173" s="63">
        <f t="shared" si="107"/>
        <v>0</v>
      </c>
      <c r="AX173" s="155"/>
      <c r="AY173" s="156"/>
      <c r="AZ173" s="154">
        <v>157</v>
      </c>
      <c r="BA173" s="63">
        <v>2.43E-6</v>
      </c>
      <c r="BB173" s="59">
        <f t="shared" si="108"/>
        <v>0</v>
      </c>
      <c r="BC173" s="63">
        <f t="shared" si="109"/>
        <v>0</v>
      </c>
      <c r="BD173" s="59">
        <f t="shared" si="110"/>
        <v>0</v>
      </c>
      <c r="BE173" s="63">
        <f t="shared" si="111"/>
        <v>0</v>
      </c>
      <c r="BF173" s="59">
        <f t="shared" si="112"/>
        <v>0</v>
      </c>
      <c r="BG173" s="63">
        <f t="shared" si="113"/>
        <v>0</v>
      </c>
    </row>
    <row r="174" spans="2:59" x14ac:dyDescent="0.25">
      <c r="B174" s="154">
        <v>158</v>
      </c>
      <c r="C174" s="63">
        <f>'Default parameters'!C172</f>
        <v>3.8899999999999996E-9</v>
      </c>
      <c r="D174" s="59">
        <f t="shared" si="114"/>
        <v>0</v>
      </c>
      <c r="E174" s="63">
        <f t="shared" si="115"/>
        <v>0</v>
      </c>
      <c r="F174" s="59">
        <f t="shared" si="116"/>
        <v>0</v>
      </c>
      <c r="G174" s="63">
        <f t="shared" si="117"/>
        <v>0</v>
      </c>
      <c r="H174" s="59">
        <f t="shared" si="118"/>
        <v>0</v>
      </c>
      <c r="I174" s="63">
        <f t="shared" si="119"/>
        <v>0</v>
      </c>
      <c r="J174" s="155"/>
      <c r="K174" s="156"/>
      <c r="L174" s="154">
        <v>158</v>
      </c>
      <c r="M174" s="63">
        <f>'Default parameters'!D172</f>
        <v>9.1199999999999995E-10</v>
      </c>
      <c r="N174" s="59">
        <f t="shared" si="120"/>
        <v>0</v>
      </c>
      <c r="O174" s="63">
        <f t="shared" si="121"/>
        <v>0</v>
      </c>
      <c r="P174" s="59">
        <f t="shared" si="122"/>
        <v>0</v>
      </c>
      <c r="Q174" s="63">
        <f t="shared" si="123"/>
        <v>0</v>
      </c>
      <c r="R174" s="59">
        <f t="shared" si="124"/>
        <v>0</v>
      </c>
      <c r="S174" s="63">
        <f t="shared" si="125"/>
        <v>0</v>
      </c>
      <c r="T174" s="155"/>
      <c r="U174" s="156"/>
      <c r="V174" s="154">
        <v>158</v>
      </c>
      <c r="W174" s="63">
        <f>'Default parameters'!E172</f>
        <v>4.7199999999999997E-6</v>
      </c>
      <c r="X174" s="59">
        <f t="shared" si="90"/>
        <v>0</v>
      </c>
      <c r="Y174" s="63">
        <f t="shared" si="91"/>
        <v>0</v>
      </c>
      <c r="Z174" s="59">
        <f t="shared" si="92"/>
        <v>0</v>
      </c>
      <c r="AA174" s="63">
        <f t="shared" si="93"/>
        <v>0</v>
      </c>
      <c r="AB174" s="59">
        <f t="shared" si="94"/>
        <v>0</v>
      </c>
      <c r="AC174" s="63">
        <f t="shared" si="95"/>
        <v>0</v>
      </c>
      <c r="AD174" s="155"/>
      <c r="AE174" s="156"/>
      <c r="AF174" s="154">
        <v>158</v>
      </c>
      <c r="AG174" s="63">
        <f>'Default parameters'!F172</f>
        <v>8.3099999999999996E-7</v>
      </c>
      <c r="AH174" s="59">
        <f t="shared" si="96"/>
        <v>0</v>
      </c>
      <c r="AI174" s="63">
        <f t="shared" si="97"/>
        <v>0</v>
      </c>
      <c r="AJ174" s="59">
        <f t="shared" si="98"/>
        <v>0</v>
      </c>
      <c r="AK174" s="63">
        <f t="shared" si="99"/>
        <v>0</v>
      </c>
      <c r="AL174" s="59">
        <f t="shared" si="100"/>
        <v>0</v>
      </c>
      <c r="AM174" s="63">
        <f t="shared" si="101"/>
        <v>0</v>
      </c>
      <c r="AN174" s="155"/>
      <c r="AO174" s="156"/>
      <c r="AP174" s="154">
        <v>158</v>
      </c>
      <c r="AQ174" s="63">
        <f>'Default parameters'!G172</f>
        <v>2.2299999999999998E-6</v>
      </c>
      <c r="AR174" s="59">
        <f t="shared" si="102"/>
        <v>0</v>
      </c>
      <c r="AS174" s="63">
        <f t="shared" si="103"/>
        <v>0</v>
      </c>
      <c r="AT174" s="59">
        <f t="shared" si="104"/>
        <v>0</v>
      </c>
      <c r="AU174" s="63">
        <f t="shared" si="105"/>
        <v>0</v>
      </c>
      <c r="AV174" s="59">
        <f t="shared" si="106"/>
        <v>0</v>
      </c>
      <c r="AW174" s="63">
        <f t="shared" si="107"/>
        <v>0</v>
      </c>
      <c r="AX174" s="155"/>
      <c r="AY174" s="156"/>
      <c r="AZ174" s="154">
        <v>158</v>
      </c>
      <c r="BA174" s="63">
        <v>2.2299999999999998E-6</v>
      </c>
      <c r="BB174" s="59">
        <f t="shared" si="108"/>
        <v>0</v>
      </c>
      <c r="BC174" s="63">
        <f t="shared" si="109"/>
        <v>0</v>
      </c>
      <c r="BD174" s="59">
        <f t="shared" si="110"/>
        <v>0</v>
      </c>
      <c r="BE174" s="63">
        <f t="shared" si="111"/>
        <v>0</v>
      </c>
      <c r="BF174" s="59">
        <f t="shared" si="112"/>
        <v>0</v>
      </c>
      <c r="BG174" s="63">
        <f t="shared" si="113"/>
        <v>0</v>
      </c>
    </row>
    <row r="175" spans="2:59" x14ac:dyDescent="0.25">
      <c r="B175" s="154">
        <v>159</v>
      </c>
      <c r="C175" s="63">
        <f>'Default parameters'!C173</f>
        <v>3.3700000000000001E-9</v>
      </c>
      <c r="D175" s="59">
        <f t="shared" si="114"/>
        <v>0</v>
      </c>
      <c r="E175" s="63">
        <f t="shared" si="115"/>
        <v>0</v>
      </c>
      <c r="F175" s="59">
        <f t="shared" si="116"/>
        <v>0</v>
      </c>
      <c r="G175" s="63">
        <f t="shared" si="117"/>
        <v>0</v>
      </c>
      <c r="H175" s="59">
        <f t="shared" si="118"/>
        <v>0</v>
      </c>
      <c r="I175" s="63">
        <f t="shared" si="119"/>
        <v>0</v>
      </c>
      <c r="J175" s="155"/>
      <c r="K175" s="156"/>
      <c r="L175" s="154">
        <v>159</v>
      </c>
      <c r="M175" s="63">
        <f>'Default parameters'!D173</f>
        <v>7.7999999999999999E-10</v>
      </c>
      <c r="N175" s="59">
        <f t="shared" si="120"/>
        <v>0</v>
      </c>
      <c r="O175" s="63">
        <f t="shared" si="121"/>
        <v>0</v>
      </c>
      <c r="P175" s="59">
        <f t="shared" si="122"/>
        <v>0</v>
      </c>
      <c r="Q175" s="63">
        <f t="shared" si="123"/>
        <v>0</v>
      </c>
      <c r="R175" s="59">
        <f t="shared" si="124"/>
        <v>0</v>
      </c>
      <c r="S175" s="63">
        <f t="shared" si="125"/>
        <v>0</v>
      </c>
      <c r="T175" s="155"/>
      <c r="U175" s="156"/>
      <c r="V175" s="154">
        <v>159</v>
      </c>
      <c r="W175" s="63">
        <f>'Default parameters'!E173</f>
        <v>4.3800000000000004E-6</v>
      </c>
      <c r="X175" s="59">
        <f t="shared" si="90"/>
        <v>0</v>
      </c>
      <c r="Y175" s="63">
        <f t="shared" si="91"/>
        <v>0</v>
      </c>
      <c r="Z175" s="59">
        <f t="shared" si="92"/>
        <v>0</v>
      </c>
      <c r="AA175" s="63">
        <f t="shared" si="93"/>
        <v>0</v>
      </c>
      <c r="AB175" s="59">
        <f t="shared" si="94"/>
        <v>0</v>
      </c>
      <c r="AC175" s="63">
        <f t="shared" si="95"/>
        <v>0</v>
      </c>
      <c r="AD175" s="155"/>
      <c r="AE175" s="156"/>
      <c r="AF175" s="154">
        <v>159</v>
      </c>
      <c r="AG175" s="63">
        <f>'Default parameters'!F173</f>
        <v>7.5499999999999997E-7</v>
      </c>
      <c r="AH175" s="59">
        <f t="shared" si="96"/>
        <v>0</v>
      </c>
      <c r="AI175" s="63">
        <f t="shared" si="97"/>
        <v>0</v>
      </c>
      <c r="AJ175" s="59">
        <f t="shared" si="98"/>
        <v>0</v>
      </c>
      <c r="AK175" s="63">
        <f t="shared" si="99"/>
        <v>0</v>
      </c>
      <c r="AL175" s="59">
        <f t="shared" si="100"/>
        <v>0</v>
      </c>
      <c r="AM175" s="63">
        <f t="shared" si="101"/>
        <v>0</v>
      </c>
      <c r="AN175" s="155"/>
      <c r="AO175" s="156"/>
      <c r="AP175" s="154">
        <v>159</v>
      </c>
      <c r="AQ175" s="63">
        <f>'Default parameters'!G173</f>
        <v>2.04E-6</v>
      </c>
      <c r="AR175" s="59">
        <f t="shared" si="102"/>
        <v>0</v>
      </c>
      <c r="AS175" s="63">
        <f t="shared" si="103"/>
        <v>0</v>
      </c>
      <c r="AT175" s="59">
        <f t="shared" si="104"/>
        <v>0</v>
      </c>
      <c r="AU175" s="63">
        <f t="shared" si="105"/>
        <v>0</v>
      </c>
      <c r="AV175" s="59">
        <f t="shared" si="106"/>
        <v>0</v>
      </c>
      <c r="AW175" s="63">
        <f t="shared" si="107"/>
        <v>0</v>
      </c>
      <c r="AX175" s="155"/>
      <c r="AY175" s="156"/>
      <c r="AZ175" s="154">
        <v>159</v>
      </c>
      <c r="BA175" s="63">
        <v>2.04E-6</v>
      </c>
      <c r="BB175" s="59">
        <f t="shared" si="108"/>
        <v>0</v>
      </c>
      <c r="BC175" s="63">
        <f t="shared" si="109"/>
        <v>0</v>
      </c>
      <c r="BD175" s="59">
        <f t="shared" si="110"/>
        <v>0</v>
      </c>
      <c r="BE175" s="63">
        <f t="shared" si="111"/>
        <v>0</v>
      </c>
      <c r="BF175" s="59">
        <f t="shared" si="112"/>
        <v>0</v>
      </c>
      <c r="BG175" s="63">
        <f t="shared" si="113"/>
        <v>0</v>
      </c>
    </row>
    <row r="176" spans="2:59" x14ac:dyDescent="0.25">
      <c r="B176" s="154">
        <v>160</v>
      </c>
      <c r="C176" s="63">
        <f>'Default parameters'!C174</f>
        <v>2.9100000000000001E-9</v>
      </c>
      <c r="D176" s="59">
        <f t="shared" si="114"/>
        <v>0</v>
      </c>
      <c r="E176" s="63">
        <f t="shared" si="115"/>
        <v>0</v>
      </c>
      <c r="F176" s="59">
        <f t="shared" si="116"/>
        <v>0</v>
      </c>
      <c r="G176" s="63">
        <f t="shared" si="117"/>
        <v>0</v>
      </c>
      <c r="H176" s="59">
        <f t="shared" si="118"/>
        <v>0</v>
      </c>
      <c r="I176" s="63">
        <f t="shared" si="119"/>
        <v>0</v>
      </c>
      <c r="J176" s="155"/>
      <c r="K176" s="156"/>
      <c r="L176" s="154">
        <v>160</v>
      </c>
      <c r="M176" s="63">
        <f>'Default parameters'!D174</f>
        <v>6.6499999999999998E-10</v>
      </c>
      <c r="N176" s="59">
        <f t="shared" si="120"/>
        <v>0</v>
      </c>
      <c r="O176" s="63">
        <f t="shared" si="121"/>
        <v>0</v>
      </c>
      <c r="P176" s="59">
        <f t="shared" si="122"/>
        <v>0</v>
      </c>
      <c r="Q176" s="63">
        <f t="shared" si="123"/>
        <v>0</v>
      </c>
      <c r="R176" s="59">
        <f t="shared" si="124"/>
        <v>0</v>
      </c>
      <c r="S176" s="63">
        <f t="shared" si="125"/>
        <v>0</v>
      </c>
      <c r="T176" s="155"/>
      <c r="U176" s="156"/>
      <c r="V176" s="154">
        <v>160</v>
      </c>
      <c r="W176" s="63">
        <f>'Default parameters'!E174</f>
        <v>4.0600000000000001E-6</v>
      </c>
      <c r="X176" s="59">
        <f t="shared" si="90"/>
        <v>0</v>
      </c>
      <c r="Y176" s="63">
        <f t="shared" si="91"/>
        <v>0</v>
      </c>
      <c r="Z176" s="59">
        <f t="shared" si="92"/>
        <v>0</v>
      </c>
      <c r="AA176" s="63">
        <f t="shared" si="93"/>
        <v>0</v>
      </c>
      <c r="AB176" s="59">
        <f t="shared" si="94"/>
        <v>0</v>
      </c>
      <c r="AC176" s="63">
        <f t="shared" si="95"/>
        <v>0</v>
      </c>
      <c r="AD176" s="155"/>
      <c r="AE176" s="156"/>
      <c r="AF176" s="154">
        <v>160</v>
      </c>
      <c r="AG176" s="63">
        <f>'Default parameters'!F174</f>
        <v>6.8599999999999998E-7</v>
      </c>
      <c r="AH176" s="59">
        <f t="shared" si="96"/>
        <v>0</v>
      </c>
      <c r="AI176" s="63">
        <f t="shared" si="97"/>
        <v>0</v>
      </c>
      <c r="AJ176" s="59">
        <f t="shared" si="98"/>
        <v>0</v>
      </c>
      <c r="AK176" s="63">
        <f t="shared" si="99"/>
        <v>0</v>
      </c>
      <c r="AL176" s="59">
        <f t="shared" si="100"/>
        <v>0</v>
      </c>
      <c r="AM176" s="63">
        <f t="shared" si="101"/>
        <v>0</v>
      </c>
      <c r="AN176" s="155"/>
      <c r="AO176" s="156"/>
      <c r="AP176" s="154">
        <v>160</v>
      </c>
      <c r="AQ176" s="63">
        <f>'Default parameters'!G174</f>
        <v>1.8700000000000001E-6</v>
      </c>
      <c r="AR176" s="59">
        <f t="shared" si="102"/>
        <v>0</v>
      </c>
      <c r="AS176" s="63">
        <f t="shared" si="103"/>
        <v>0</v>
      </c>
      <c r="AT176" s="59">
        <f t="shared" si="104"/>
        <v>0</v>
      </c>
      <c r="AU176" s="63">
        <f t="shared" si="105"/>
        <v>0</v>
      </c>
      <c r="AV176" s="59">
        <f t="shared" si="106"/>
        <v>0</v>
      </c>
      <c r="AW176" s="63">
        <f t="shared" si="107"/>
        <v>0</v>
      </c>
      <c r="AX176" s="155"/>
      <c r="AY176" s="156"/>
      <c r="AZ176" s="154">
        <v>160</v>
      </c>
      <c r="BA176" s="63">
        <v>1.8700000000000001E-6</v>
      </c>
      <c r="BB176" s="59">
        <f t="shared" si="108"/>
        <v>0</v>
      </c>
      <c r="BC176" s="63">
        <f t="shared" si="109"/>
        <v>0</v>
      </c>
      <c r="BD176" s="59">
        <f t="shared" si="110"/>
        <v>0</v>
      </c>
      <c r="BE176" s="63">
        <f t="shared" si="111"/>
        <v>0</v>
      </c>
      <c r="BF176" s="59">
        <f t="shared" si="112"/>
        <v>0</v>
      </c>
      <c r="BG176" s="63">
        <f t="shared" si="113"/>
        <v>0</v>
      </c>
    </row>
    <row r="177" spans="2:59" x14ac:dyDescent="0.25">
      <c r="B177" s="154">
        <v>161</v>
      </c>
      <c r="C177" s="63">
        <f>'Default parameters'!C175</f>
        <v>2.5099999999999998E-9</v>
      </c>
      <c r="D177" s="59">
        <f t="shared" si="114"/>
        <v>0</v>
      </c>
      <c r="E177" s="63">
        <f t="shared" si="115"/>
        <v>0</v>
      </c>
      <c r="F177" s="59">
        <f t="shared" si="116"/>
        <v>0</v>
      </c>
      <c r="G177" s="63">
        <f t="shared" si="117"/>
        <v>0</v>
      </c>
      <c r="H177" s="59">
        <f t="shared" si="118"/>
        <v>0</v>
      </c>
      <c r="I177" s="63">
        <f t="shared" si="119"/>
        <v>0</v>
      </c>
      <c r="J177" s="155"/>
      <c r="K177" s="156"/>
      <c r="L177" s="154">
        <v>161</v>
      </c>
      <c r="M177" s="63">
        <f>'Default parameters'!D175</f>
        <v>5.6700000000000001E-10</v>
      </c>
      <c r="N177" s="59">
        <f t="shared" si="120"/>
        <v>0</v>
      </c>
      <c r="O177" s="63">
        <f t="shared" si="121"/>
        <v>0</v>
      </c>
      <c r="P177" s="59">
        <f t="shared" si="122"/>
        <v>0</v>
      </c>
      <c r="Q177" s="63">
        <f t="shared" si="123"/>
        <v>0</v>
      </c>
      <c r="R177" s="59">
        <f t="shared" si="124"/>
        <v>0</v>
      </c>
      <c r="S177" s="63">
        <f t="shared" si="125"/>
        <v>0</v>
      </c>
      <c r="T177" s="155"/>
      <c r="U177" s="156"/>
      <c r="V177" s="154">
        <v>161</v>
      </c>
      <c r="W177" s="63">
        <f>'Default parameters'!E175</f>
        <v>3.76E-6</v>
      </c>
      <c r="X177" s="59">
        <f t="shared" si="90"/>
        <v>0</v>
      </c>
      <c r="Y177" s="63">
        <f t="shared" si="91"/>
        <v>0</v>
      </c>
      <c r="Z177" s="59">
        <f t="shared" si="92"/>
        <v>0</v>
      </c>
      <c r="AA177" s="63">
        <f t="shared" si="93"/>
        <v>0</v>
      </c>
      <c r="AB177" s="59">
        <f t="shared" si="94"/>
        <v>0</v>
      </c>
      <c r="AC177" s="63">
        <f t="shared" si="95"/>
        <v>0</v>
      </c>
      <c r="AD177" s="155"/>
      <c r="AE177" s="156"/>
      <c r="AF177" s="154">
        <v>161</v>
      </c>
      <c r="AG177" s="63">
        <f>'Default parameters'!F175</f>
        <v>6.2300000000000001E-7</v>
      </c>
      <c r="AH177" s="59">
        <f t="shared" si="96"/>
        <v>0</v>
      </c>
      <c r="AI177" s="63">
        <f t="shared" si="97"/>
        <v>0</v>
      </c>
      <c r="AJ177" s="59">
        <f t="shared" si="98"/>
        <v>0</v>
      </c>
      <c r="AK177" s="63">
        <f t="shared" si="99"/>
        <v>0</v>
      </c>
      <c r="AL177" s="59">
        <f t="shared" si="100"/>
        <v>0</v>
      </c>
      <c r="AM177" s="63">
        <f t="shared" si="101"/>
        <v>0</v>
      </c>
      <c r="AN177" s="155"/>
      <c r="AO177" s="156"/>
      <c r="AP177" s="154">
        <v>161</v>
      </c>
      <c r="AQ177" s="63">
        <f>'Default parameters'!G175</f>
        <v>1.72E-6</v>
      </c>
      <c r="AR177" s="59">
        <f t="shared" si="102"/>
        <v>0</v>
      </c>
      <c r="AS177" s="63">
        <f t="shared" si="103"/>
        <v>0</v>
      </c>
      <c r="AT177" s="59">
        <f t="shared" si="104"/>
        <v>0</v>
      </c>
      <c r="AU177" s="63">
        <f t="shared" si="105"/>
        <v>0</v>
      </c>
      <c r="AV177" s="59">
        <f t="shared" si="106"/>
        <v>0</v>
      </c>
      <c r="AW177" s="63">
        <f t="shared" si="107"/>
        <v>0</v>
      </c>
      <c r="AX177" s="155"/>
      <c r="AY177" s="156"/>
      <c r="AZ177" s="154">
        <v>161</v>
      </c>
      <c r="BA177" s="63">
        <v>1.72E-6</v>
      </c>
      <c r="BB177" s="59">
        <f t="shared" si="108"/>
        <v>0</v>
      </c>
      <c r="BC177" s="63">
        <f t="shared" si="109"/>
        <v>0</v>
      </c>
      <c r="BD177" s="59">
        <f t="shared" si="110"/>
        <v>0</v>
      </c>
      <c r="BE177" s="63">
        <f t="shared" si="111"/>
        <v>0</v>
      </c>
      <c r="BF177" s="59">
        <f t="shared" si="112"/>
        <v>0</v>
      </c>
      <c r="BG177" s="63">
        <f t="shared" si="113"/>
        <v>0</v>
      </c>
    </row>
    <row r="178" spans="2:59" x14ac:dyDescent="0.25">
      <c r="B178" s="154">
        <v>162</v>
      </c>
      <c r="C178" s="63">
        <f>'Default parameters'!C176</f>
        <v>2.1700000000000002E-9</v>
      </c>
      <c r="D178" s="59">
        <f t="shared" si="114"/>
        <v>0</v>
      </c>
      <c r="E178" s="63">
        <f t="shared" si="115"/>
        <v>0</v>
      </c>
      <c r="F178" s="59">
        <f t="shared" si="116"/>
        <v>0</v>
      </c>
      <c r="G178" s="63">
        <f t="shared" si="117"/>
        <v>0</v>
      </c>
      <c r="H178" s="59">
        <f t="shared" si="118"/>
        <v>0</v>
      </c>
      <c r="I178" s="63">
        <f t="shared" si="119"/>
        <v>0</v>
      </c>
      <c r="J178" s="155"/>
      <c r="K178" s="156"/>
      <c r="L178" s="154">
        <v>162</v>
      </c>
      <c r="M178" s="63">
        <f>'Default parameters'!D176</f>
        <v>4.8299999999999999E-10</v>
      </c>
      <c r="N178" s="59">
        <f t="shared" si="120"/>
        <v>0</v>
      </c>
      <c r="O178" s="63">
        <f t="shared" si="121"/>
        <v>0</v>
      </c>
      <c r="P178" s="59">
        <f t="shared" si="122"/>
        <v>0</v>
      </c>
      <c r="Q178" s="63">
        <f t="shared" si="123"/>
        <v>0</v>
      </c>
      <c r="R178" s="59">
        <f t="shared" si="124"/>
        <v>0</v>
      </c>
      <c r="S178" s="63">
        <f t="shared" si="125"/>
        <v>0</v>
      </c>
      <c r="T178" s="155"/>
      <c r="U178" s="156"/>
      <c r="V178" s="154">
        <v>162</v>
      </c>
      <c r="W178" s="63">
        <f>'Default parameters'!E176</f>
        <v>3.49E-6</v>
      </c>
      <c r="X178" s="59">
        <f t="shared" si="90"/>
        <v>0</v>
      </c>
      <c r="Y178" s="63">
        <f t="shared" si="91"/>
        <v>0</v>
      </c>
      <c r="Z178" s="59">
        <f t="shared" si="92"/>
        <v>0</v>
      </c>
      <c r="AA178" s="63">
        <f t="shared" si="93"/>
        <v>0</v>
      </c>
      <c r="AB178" s="59">
        <f t="shared" si="94"/>
        <v>0</v>
      </c>
      <c r="AC178" s="63">
        <f t="shared" si="95"/>
        <v>0</v>
      </c>
      <c r="AD178" s="155"/>
      <c r="AE178" s="156"/>
      <c r="AF178" s="154">
        <v>162</v>
      </c>
      <c r="AG178" s="63">
        <f>'Default parameters'!F176</f>
        <v>5.6499999999999999E-7</v>
      </c>
      <c r="AH178" s="59">
        <f t="shared" si="96"/>
        <v>0</v>
      </c>
      <c r="AI178" s="63">
        <f t="shared" si="97"/>
        <v>0</v>
      </c>
      <c r="AJ178" s="59">
        <f t="shared" si="98"/>
        <v>0</v>
      </c>
      <c r="AK178" s="63">
        <f t="shared" si="99"/>
        <v>0</v>
      </c>
      <c r="AL178" s="59">
        <f t="shared" si="100"/>
        <v>0</v>
      </c>
      <c r="AM178" s="63">
        <f t="shared" si="101"/>
        <v>0</v>
      </c>
      <c r="AN178" s="155"/>
      <c r="AO178" s="156"/>
      <c r="AP178" s="154">
        <v>162</v>
      </c>
      <c r="AQ178" s="63">
        <f>'Default parameters'!G176</f>
        <v>1.57E-6</v>
      </c>
      <c r="AR178" s="59">
        <f t="shared" si="102"/>
        <v>0</v>
      </c>
      <c r="AS178" s="63">
        <f t="shared" si="103"/>
        <v>0</v>
      </c>
      <c r="AT178" s="59">
        <f t="shared" si="104"/>
        <v>0</v>
      </c>
      <c r="AU178" s="63">
        <f t="shared" si="105"/>
        <v>0</v>
      </c>
      <c r="AV178" s="59">
        <f t="shared" si="106"/>
        <v>0</v>
      </c>
      <c r="AW178" s="63">
        <f t="shared" si="107"/>
        <v>0</v>
      </c>
      <c r="AX178" s="155"/>
      <c r="AY178" s="156"/>
      <c r="AZ178" s="154">
        <v>162</v>
      </c>
      <c r="BA178" s="63">
        <v>1.57E-6</v>
      </c>
      <c r="BB178" s="59">
        <f t="shared" si="108"/>
        <v>0</v>
      </c>
      <c r="BC178" s="63">
        <f t="shared" si="109"/>
        <v>0</v>
      </c>
      <c r="BD178" s="59">
        <f t="shared" si="110"/>
        <v>0</v>
      </c>
      <c r="BE178" s="63">
        <f t="shared" si="111"/>
        <v>0</v>
      </c>
      <c r="BF178" s="59">
        <f t="shared" si="112"/>
        <v>0</v>
      </c>
      <c r="BG178" s="63">
        <f t="shared" si="113"/>
        <v>0</v>
      </c>
    </row>
    <row r="179" spans="2:59" x14ac:dyDescent="0.25">
      <c r="B179" s="154">
        <v>163</v>
      </c>
      <c r="C179" s="63">
        <f>'Default parameters'!C177</f>
        <v>1.87E-9</v>
      </c>
      <c r="D179" s="59">
        <f t="shared" si="114"/>
        <v>0</v>
      </c>
      <c r="E179" s="63">
        <f t="shared" si="115"/>
        <v>0</v>
      </c>
      <c r="F179" s="59">
        <f t="shared" si="116"/>
        <v>0</v>
      </c>
      <c r="G179" s="63">
        <f t="shared" si="117"/>
        <v>0</v>
      </c>
      <c r="H179" s="59">
        <f t="shared" si="118"/>
        <v>0</v>
      </c>
      <c r="I179" s="63">
        <f t="shared" si="119"/>
        <v>0</v>
      </c>
      <c r="J179" s="155"/>
      <c r="K179" s="156"/>
      <c r="L179" s="154">
        <v>163</v>
      </c>
      <c r="M179" s="63">
        <f>'Default parameters'!D177</f>
        <v>4.1099999999999998E-10</v>
      </c>
      <c r="N179" s="59">
        <f t="shared" si="120"/>
        <v>0</v>
      </c>
      <c r="O179" s="63">
        <f t="shared" si="121"/>
        <v>0</v>
      </c>
      <c r="P179" s="59">
        <f t="shared" si="122"/>
        <v>0</v>
      </c>
      <c r="Q179" s="63">
        <f t="shared" si="123"/>
        <v>0</v>
      </c>
      <c r="R179" s="59">
        <f t="shared" si="124"/>
        <v>0</v>
      </c>
      <c r="S179" s="63">
        <f t="shared" si="125"/>
        <v>0</v>
      </c>
      <c r="T179" s="155"/>
      <c r="U179" s="156"/>
      <c r="V179" s="154">
        <v>163</v>
      </c>
      <c r="W179" s="63">
        <f>'Default parameters'!E177</f>
        <v>3.23E-6</v>
      </c>
      <c r="X179" s="59">
        <f t="shared" si="90"/>
        <v>0</v>
      </c>
      <c r="Y179" s="63">
        <f t="shared" si="91"/>
        <v>0</v>
      </c>
      <c r="Z179" s="59">
        <f t="shared" si="92"/>
        <v>0</v>
      </c>
      <c r="AA179" s="63">
        <f t="shared" si="93"/>
        <v>0</v>
      </c>
      <c r="AB179" s="59">
        <f t="shared" si="94"/>
        <v>0</v>
      </c>
      <c r="AC179" s="63">
        <f t="shared" si="95"/>
        <v>0</v>
      </c>
      <c r="AD179" s="155"/>
      <c r="AE179" s="156"/>
      <c r="AF179" s="154">
        <v>163</v>
      </c>
      <c r="AG179" s="63">
        <f>'Default parameters'!F177</f>
        <v>5.13E-7</v>
      </c>
      <c r="AH179" s="59">
        <f t="shared" si="96"/>
        <v>0</v>
      </c>
      <c r="AI179" s="63">
        <f t="shared" si="97"/>
        <v>0</v>
      </c>
      <c r="AJ179" s="59">
        <f t="shared" si="98"/>
        <v>0</v>
      </c>
      <c r="AK179" s="63">
        <f t="shared" si="99"/>
        <v>0</v>
      </c>
      <c r="AL179" s="59">
        <f t="shared" si="100"/>
        <v>0</v>
      </c>
      <c r="AM179" s="63">
        <f t="shared" si="101"/>
        <v>0</v>
      </c>
      <c r="AN179" s="155"/>
      <c r="AO179" s="156"/>
      <c r="AP179" s="154">
        <v>163</v>
      </c>
      <c r="AQ179" s="63">
        <f>'Default parameters'!G177</f>
        <v>1.44E-6</v>
      </c>
      <c r="AR179" s="59">
        <f t="shared" si="102"/>
        <v>0</v>
      </c>
      <c r="AS179" s="63">
        <f t="shared" si="103"/>
        <v>0</v>
      </c>
      <c r="AT179" s="59">
        <f t="shared" si="104"/>
        <v>0</v>
      </c>
      <c r="AU179" s="63">
        <f t="shared" si="105"/>
        <v>0</v>
      </c>
      <c r="AV179" s="59">
        <f t="shared" si="106"/>
        <v>0</v>
      </c>
      <c r="AW179" s="63">
        <f t="shared" si="107"/>
        <v>0</v>
      </c>
      <c r="AX179" s="155"/>
      <c r="AY179" s="156"/>
      <c r="AZ179" s="154">
        <v>163</v>
      </c>
      <c r="BA179" s="63">
        <v>1.44E-6</v>
      </c>
      <c r="BB179" s="59">
        <f t="shared" si="108"/>
        <v>0</v>
      </c>
      <c r="BC179" s="63">
        <f t="shared" si="109"/>
        <v>0</v>
      </c>
      <c r="BD179" s="59">
        <f t="shared" si="110"/>
        <v>0</v>
      </c>
      <c r="BE179" s="63">
        <f t="shared" si="111"/>
        <v>0</v>
      </c>
      <c r="BF179" s="59">
        <f t="shared" si="112"/>
        <v>0</v>
      </c>
      <c r="BG179" s="63">
        <f t="shared" si="113"/>
        <v>0</v>
      </c>
    </row>
    <row r="180" spans="2:59" x14ac:dyDescent="0.25">
      <c r="B180" s="154">
        <v>164</v>
      </c>
      <c r="C180" s="63">
        <f>'Default parameters'!C178</f>
        <v>1.61E-9</v>
      </c>
      <c r="D180" s="59">
        <f t="shared" si="114"/>
        <v>0</v>
      </c>
      <c r="E180" s="63">
        <f t="shared" si="115"/>
        <v>0</v>
      </c>
      <c r="F180" s="59">
        <f t="shared" si="116"/>
        <v>0</v>
      </c>
      <c r="G180" s="63">
        <f t="shared" si="117"/>
        <v>0</v>
      </c>
      <c r="H180" s="59">
        <f t="shared" si="118"/>
        <v>0</v>
      </c>
      <c r="I180" s="63">
        <f t="shared" si="119"/>
        <v>0</v>
      </c>
      <c r="J180" s="155"/>
      <c r="K180" s="156"/>
      <c r="L180" s="154">
        <v>164</v>
      </c>
      <c r="M180" s="63">
        <f>'Default parameters'!D178</f>
        <v>3.4899999999999998E-10</v>
      </c>
      <c r="N180" s="59">
        <f t="shared" si="120"/>
        <v>0</v>
      </c>
      <c r="O180" s="63">
        <f t="shared" si="121"/>
        <v>0</v>
      </c>
      <c r="P180" s="59">
        <f t="shared" si="122"/>
        <v>0</v>
      </c>
      <c r="Q180" s="63">
        <f t="shared" si="123"/>
        <v>0</v>
      </c>
      <c r="R180" s="59">
        <f t="shared" si="124"/>
        <v>0</v>
      </c>
      <c r="S180" s="63">
        <f t="shared" si="125"/>
        <v>0</v>
      </c>
      <c r="T180" s="155"/>
      <c r="U180" s="156"/>
      <c r="V180" s="154">
        <v>164</v>
      </c>
      <c r="W180" s="63">
        <f>'Default parameters'!E178</f>
        <v>2.9799999999999998E-6</v>
      </c>
      <c r="X180" s="59">
        <f t="shared" si="90"/>
        <v>0</v>
      </c>
      <c r="Y180" s="63">
        <f t="shared" si="91"/>
        <v>0</v>
      </c>
      <c r="Z180" s="59">
        <f t="shared" si="92"/>
        <v>0</v>
      </c>
      <c r="AA180" s="63">
        <f t="shared" si="93"/>
        <v>0</v>
      </c>
      <c r="AB180" s="59">
        <f t="shared" si="94"/>
        <v>0</v>
      </c>
      <c r="AC180" s="63">
        <f t="shared" si="95"/>
        <v>0</v>
      </c>
      <c r="AD180" s="155"/>
      <c r="AE180" s="156"/>
      <c r="AF180" s="154">
        <v>164</v>
      </c>
      <c r="AG180" s="63">
        <f>'Default parameters'!F178</f>
        <v>4.6499999999999999E-7</v>
      </c>
      <c r="AH180" s="59">
        <f t="shared" si="96"/>
        <v>0</v>
      </c>
      <c r="AI180" s="63">
        <f t="shared" si="97"/>
        <v>0</v>
      </c>
      <c r="AJ180" s="59">
        <f t="shared" si="98"/>
        <v>0</v>
      </c>
      <c r="AK180" s="63">
        <f t="shared" si="99"/>
        <v>0</v>
      </c>
      <c r="AL180" s="59">
        <f t="shared" si="100"/>
        <v>0</v>
      </c>
      <c r="AM180" s="63">
        <f t="shared" si="101"/>
        <v>0</v>
      </c>
      <c r="AN180" s="155"/>
      <c r="AO180" s="156"/>
      <c r="AP180" s="154">
        <v>164</v>
      </c>
      <c r="AQ180" s="63">
        <f>'Default parameters'!G178</f>
        <v>1.3200000000000001E-6</v>
      </c>
      <c r="AR180" s="59">
        <f t="shared" si="102"/>
        <v>0</v>
      </c>
      <c r="AS180" s="63">
        <f t="shared" si="103"/>
        <v>0</v>
      </c>
      <c r="AT180" s="59">
        <f t="shared" si="104"/>
        <v>0</v>
      </c>
      <c r="AU180" s="63">
        <f t="shared" si="105"/>
        <v>0</v>
      </c>
      <c r="AV180" s="59">
        <f t="shared" si="106"/>
        <v>0</v>
      </c>
      <c r="AW180" s="63">
        <f t="shared" si="107"/>
        <v>0</v>
      </c>
      <c r="AX180" s="155"/>
      <c r="AY180" s="156"/>
      <c r="AZ180" s="154">
        <v>164</v>
      </c>
      <c r="BA180" s="63">
        <v>1.3200000000000001E-6</v>
      </c>
      <c r="BB180" s="59">
        <f t="shared" si="108"/>
        <v>0</v>
      </c>
      <c r="BC180" s="63">
        <f t="shared" si="109"/>
        <v>0</v>
      </c>
      <c r="BD180" s="59">
        <f t="shared" si="110"/>
        <v>0</v>
      </c>
      <c r="BE180" s="63">
        <f t="shared" si="111"/>
        <v>0</v>
      </c>
      <c r="BF180" s="59">
        <f t="shared" si="112"/>
        <v>0</v>
      </c>
      <c r="BG180" s="63">
        <f t="shared" si="113"/>
        <v>0</v>
      </c>
    </row>
    <row r="181" spans="2:59" x14ac:dyDescent="0.25">
      <c r="B181" s="154">
        <v>165</v>
      </c>
      <c r="C181" s="63">
        <f>'Default parameters'!C179</f>
        <v>1.39E-9</v>
      </c>
      <c r="D181" s="59">
        <f t="shared" si="114"/>
        <v>0</v>
      </c>
      <c r="E181" s="63">
        <f t="shared" si="115"/>
        <v>0</v>
      </c>
      <c r="F181" s="59">
        <f t="shared" si="116"/>
        <v>0</v>
      </c>
      <c r="G181" s="63">
        <f t="shared" si="117"/>
        <v>0</v>
      </c>
      <c r="H181" s="59">
        <f t="shared" si="118"/>
        <v>0</v>
      </c>
      <c r="I181" s="63">
        <f t="shared" si="119"/>
        <v>0</v>
      </c>
      <c r="J181" s="155"/>
      <c r="K181" s="156"/>
      <c r="L181" s="154">
        <v>165</v>
      </c>
      <c r="M181" s="63">
        <f>'Default parameters'!D179</f>
        <v>2.9600000000000001E-10</v>
      </c>
      <c r="N181" s="59">
        <f t="shared" si="120"/>
        <v>0</v>
      </c>
      <c r="O181" s="63">
        <f t="shared" si="121"/>
        <v>0</v>
      </c>
      <c r="P181" s="59">
        <f t="shared" si="122"/>
        <v>0</v>
      </c>
      <c r="Q181" s="63">
        <f t="shared" si="123"/>
        <v>0</v>
      </c>
      <c r="R181" s="59">
        <f t="shared" si="124"/>
        <v>0</v>
      </c>
      <c r="S181" s="63">
        <f t="shared" si="125"/>
        <v>0</v>
      </c>
      <c r="T181" s="155"/>
      <c r="U181" s="156"/>
      <c r="V181" s="154">
        <v>165</v>
      </c>
      <c r="W181" s="63">
        <f>'Default parameters'!E179</f>
        <v>2.7599999999999998E-6</v>
      </c>
      <c r="X181" s="59">
        <f t="shared" si="90"/>
        <v>0</v>
      </c>
      <c r="Y181" s="63">
        <f t="shared" si="91"/>
        <v>0</v>
      </c>
      <c r="Z181" s="59">
        <f t="shared" si="92"/>
        <v>0</v>
      </c>
      <c r="AA181" s="63">
        <f t="shared" si="93"/>
        <v>0</v>
      </c>
      <c r="AB181" s="59">
        <f t="shared" si="94"/>
        <v>0</v>
      </c>
      <c r="AC181" s="63">
        <f t="shared" si="95"/>
        <v>0</v>
      </c>
      <c r="AD181" s="155"/>
      <c r="AE181" s="156"/>
      <c r="AF181" s="154">
        <v>165</v>
      </c>
      <c r="AG181" s="63">
        <f>'Default parameters'!F179</f>
        <v>4.2100000000000002E-7</v>
      </c>
      <c r="AH181" s="59">
        <f t="shared" si="96"/>
        <v>0</v>
      </c>
      <c r="AI181" s="63">
        <f t="shared" si="97"/>
        <v>0</v>
      </c>
      <c r="AJ181" s="59">
        <f t="shared" si="98"/>
        <v>0</v>
      </c>
      <c r="AK181" s="63">
        <f t="shared" si="99"/>
        <v>0</v>
      </c>
      <c r="AL181" s="59">
        <f t="shared" si="100"/>
        <v>0</v>
      </c>
      <c r="AM181" s="63">
        <f t="shared" si="101"/>
        <v>0</v>
      </c>
      <c r="AN181" s="155"/>
      <c r="AO181" s="156"/>
      <c r="AP181" s="154">
        <v>165</v>
      </c>
      <c r="AQ181" s="63">
        <f>'Default parameters'!G179</f>
        <v>1.1999999999999999E-6</v>
      </c>
      <c r="AR181" s="59">
        <f t="shared" si="102"/>
        <v>0</v>
      </c>
      <c r="AS181" s="63">
        <f t="shared" si="103"/>
        <v>0</v>
      </c>
      <c r="AT181" s="59">
        <f t="shared" si="104"/>
        <v>0</v>
      </c>
      <c r="AU181" s="63">
        <f t="shared" si="105"/>
        <v>0</v>
      </c>
      <c r="AV181" s="59">
        <f t="shared" si="106"/>
        <v>0</v>
      </c>
      <c r="AW181" s="63">
        <f t="shared" si="107"/>
        <v>0</v>
      </c>
      <c r="AX181" s="155"/>
      <c r="AY181" s="156"/>
      <c r="AZ181" s="154">
        <v>165</v>
      </c>
      <c r="BA181" s="63">
        <v>1.1999999999999999E-6</v>
      </c>
      <c r="BB181" s="59">
        <f t="shared" si="108"/>
        <v>0</v>
      </c>
      <c r="BC181" s="63">
        <f t="shared" si="109"/>
        <v>0</v>
      </c>
      <c r="BD181" s="59">
        <f t="shared" si="110"/>
        <v>0</v>
      </c>
      <c r="BE181" s="63">
        <f t="shared" si="111"/>
        <v>0</v>
      </c>
      <c r="BF181" s="59">
        <f t="shared" si="112"/>
        <v>0</v>
      </c>
      <c r="BG181" s="63">
        <f t="shared" si="113"/>
        <v>0</v>
      </c>
    </row>
    <row r="182" spans="2:59" x14ac:dyDescent="0.25">
      <c r="B182" s="154">
        <v>166</v>
      </c>
      <c r="C182" s="63">
        <f>'Default parameters'!C180</f>
        <v>1.19E-9</v>
      </c>
      <c r="D182" s="59">
        <f t="shared" si="114"/>
        <v>0</v>
      </c>
      <c r="E182" s="63">
        <f t="shared" si="115"/>
        <v>0</v>
      </c>
      <c r="F182" s="59">
        <f t="shared" si="116"/>
        <v>0</v>
      </c>
      <c r="G182" s="63">
        <f t="shared" si="117"/>
        <v>0</v>
      </c>
      <c r="H182" s="59">
        <f t="shared" si="118"/>
        <v>0</v>
      </c>
      <c r="I182" s="63">
        <f t="shared" si="119"/>
        <v>0</v>
      </c>
      <c r="J182" s="155"/>
      <c r="K182" s="156"/>
      <c r="L182" s="154">
        <v>166</v>
      </c>
      <c r="M182" s="63">
        <f>'Default parameters'!D180</f>
        <v>2.5100000000000001E-10</v>
      </c>
      <c r="N182" s="59">
        <f t="shared" si="120"/>
        <v>0</v>
      </c>
      <c r="O182" s="63">
        <f t="shared" si="121"/>
        <v>0</v>
      </c>
      <c r="P182" s="59">
        <f t="shared" si="122"/>
        <v>0</v>
      </c>
      <c r="Q182" s="63">
        <f t="shared" si="123"/>
        <v>0</v>
      </c>
      <c r="R182" s="59">
        <f t="shared" si="124"/>
        <v>0</v>
      </c>
      <c r="S182" s="63">
        <f t="shared" si="125"/>
        <v>0</v>
      </c>
      <c r="T182" s="155"/>
      <c r="U182" s="156"/>
      <c r="V182" s="154">
        <v>166</v>
      </c>
      <c r="W182" s="63">
        <f>'Default parameters'!E180</f>
        <v>2.5500000000000001E-6</v>
      </c>
      <c r="X182" s="59">
        <f t="shared" si="90"/>
        <v>0</v>
      </c>
      <c r="Y182" s="63">
        <f t="shared" si="91"/>
        <v>0</v>
      </c>
      <c r="Z182" s="59">
        <f t="shared" si="92"/>
        <v>0</v>
      </c>
      <c r="AA182" s="63">
        <f t="shared" si="93"/>
        <v>0</v>
      </c>
      <c r="AB182" s="59">
        <f t="shared" si="94"/>
        <v>0</v>
      </c>
      <c r="AC182" s="63">
        <f t="shared" si="95"/>
        <v>0</v>
      </c>
      <c r="AD182" s="155"/>
      <c r="AE182" s="156"/>
      <c r="AF182" s="154">
        <v>166</v>
      </c>
      <c r="AG182" s="63">
        <f>'Default parameters'!F180</f>
        <v>3.8099999999999998E-7</v>
      </c>
      <c r="AH182" s="59">
        <f t="shared" si="96"/>
        <v>0</v>
      </c>
      <c r="AI182" s="63">
        <f t="shared" si="97"/>
        <v>0</v>
      </c>
      <c r="AJ182" s="59">
        <f t="shared" si="98"/>
        <v>0</v>
      </c>
      <c r="AK182" s="63">
        <f t="shared" si="99"/>
        <v>0</v>
      </c>
      <c r="AL182" s="59">
        <f t="shared" si="100"/>
        <v>0</v>
      </c>
      <c r="AM182" s="63">
        <f t="shared" si="101"/>
        <v>0</v>
      </c>
      <c r="AN182" s="155"/>
      <c r="AO182" s="156"/>
      <c r="AP182" s="154">
        <v>166</v>
      </c>
      <c r="AQ182" s="63">
        <f>'Default parameters'!G180</f>
        <v>1.1000000000000001E-6</v>
      </c>
      <c r="AR182" s="59">
        <f t="shared" si="102"/>
        <v>0</v>
      </c>
      <c r="AS182" s="63">
        <f t="shared" si="103"/>
        <v>0</v>
      </c>
      <c r="AT182" s="59">
        <f t="shared" si="104"/>
        <v>0</v>
      </c>
      <c r="AU182" s="63">
        <f t="shared" si="105"/>
        <v>0</v>
      </c>
      <c r="AV182" s="59">
        <f t="shared" si="106"/>
        <v>0</v>
      </c>
      <c r="AW182" s="63">
        <f t="shared" si="107"/>
        <v>0</v>
      </c>
      <c r="AX182" s="155"/>
      <c r="AY182" s="156"/>
      <c r="AZ182" s="154">
        <v>166</v>
      </c>
      <c r="BA182" s="63">
        <v>1.1000000000000001E-6</v>
      </c>
      <c r="BB182" s="59">
        <f t="shared" si="108"/>
        <v>0</v>
      </c>
      <c r="BC182" s="63">
        <f t="shared" si="109"/>
        <v>0</v>
      </c>
      <c r="BD182" s="59">
        <f t="shared" si="110"/>
        <v>0</v>
      </c>
      <c r="BE182" s="63">
        <f t="shared" si="111"/>
        <v>0</v>
      </c>
      <c r="BF182" s="59">
        <f t="shared" si="112"/>
        <v>0</v>
      </c>
      <c r="BG182" s="63">
        <f t="shared" si="113"/>
        <v>0</v>
      </c>
    </row>
    <row r="183" spans="2:59" x14ac:dyDescent="0.25">
      <c r="B183" s="154">
        <v>167</v>
      </c>
      <c r="C183" s="63">
        <f>'Default parameters'!C181</f>
        <v>1.02E-9</v>
      </c>
      <c r="D183" s="59">
        <f t="shared" si="114"/>
        <v>0</v>
      </c>
      <c r="E183" s="63">
        <f t="shared" si="115"/>
        <v>0</v>
      </c>
      <c r="F183" s="59">
        <f t="shared" si="116"/>
        <v>0</v>
      </c>
      <c r="G183" s="63">
        <f t="shared" si="117"/>
        <v>0</v>
      </c>
      <c r="H183" s="59">
        <f t="shared" si="118"/>
        <v>0</v>
      </c>
      <c r="I183" s="63">
        <f t="shared" si="119"/>
        <v>0</v>
      </c>
      <c r="J183" s="155"/>
      <c r="K183" s="156"/>
      <c r="L183" s="154">
        <v>167</v>
      </c>
      <c r="M183" s="63">
        <f>'Default parameters'!D181</f>
        <v>2.1299999999999999E-10</v>
      </c>
      <c r="N183" s="59">
        <f t="shared" si="120"/>
        <v>0</v>
      </c>
      <c r="O183" s="63">
        <f t="shared" si="121"/>
        <v>0</v>
      </c>
      <c r="P183" s="59">
        <f t="shared" si="122"/>
        <v>0</v>
      </c>
      <c r="Q183" s="63">
        <f t="shared" si="123"/>
        <v>0</v>
      </c>
      <c r="R183" s="59">
        <f t="shared" si="124"/>
        <v>0</v>
      </c>
      <c r="S183" s="63">
        <f t="shared" si="125"/>
        <v>0</v>
      </c>
      <c r="T183" s="155"/>
      <c r="U183" s="156"/>
      <c r="V183" s="154">
        <v>167</v>
      </c>
      <c r="W183" s="63">
        <f>'Default parameters'!E181</f>
        <v>2.3599999999999999E-6</v>
      </c>
      <c r="X183" s="59">
        <f t="shared" si="90"/>
        <v>0</v>
      </c>
      <c r="Y183" s="63">
        <f t="shared" si="91"/>
        <v>0</v>
      </c>
      <c r="Z183" s="59">
        <f t="shared" si="92"/>
        <v>0</v>
      </c>
      <c r="AA183" s="63">
        <f t="shared" si="93"/>
        <v>0</v>
      </c>
      <c r="AB183" s="59">
        <f t="shared" si="94"/>
        <v>0</v>
      </c>
      <c r="AC183" s="63">
        <f t="shared" si="95"/>
        <v>0</v>
      </c>
      <c r="AD183" s="155"/>
      <c r="AE183" s="156"/>
      <c r="AF183" s="154">
        <v>167</v>
      </c>
      <c r="AG183" s="63">
        <f>'Default parameters'!F181</f>
        <v>3.4400000000000001E-7</v>
      </c>
      <c r="AH183" s="59">
        <f t="shared" si="96"/>
        <v>0</v>
      </c>
      <c r="AI183" s="63">
        <f t="shared" si="97"/>
        <v>0</v>
      </c>
      <c r="AJ183" s="59">
        <f t="shared" si="98"/>
        <v>0</v>
      </c>
      <c r="AK183" s="63">
        <f t="shared" si="99"/>
        <v>0</v>
      </c>
      <c r="AL183" s="59">
        <f t="shared" si="100"/>
        <v>0</v>
      </c>
      <c r="AM183" s="63">
        <f t="shared" si="101"/>
        <v>0</v>
      </c>
      <c r="AN183" s="155"/>
      <c r="AO183" s="156"/>
      <c r="AP183" s="154">
        <v>167</v>
      </c>
      <c r="AQ183" s="63">
        <f>'Default parameters'!G181</f>
        <v>9.9999999999999995E-7</v>
      </c>
      <c r="AR183" s="59">
        <f t="shared" si="102"/>
        <v>0</v>
      </c>
      <c r="AS183" s="63">
        <f t="shared" si="103"/>
        <v>0</v>
      </c>
      <c r="AT183" s="59">
        <f t="shared" si="104"/>
        <v>0</v>
      </c>
      <c r="AU183" s="63">
        <f t="shared" si="105"/>
        <v>0</v>
      </c>
      <c r="AV183" s="59">
        <f t="shared" si="106"/>
        <v>0</v>
      </c>
      <c r="AW183" s="63">
        <f t="shared" si="107"/>
        <v>0</v>
      </c>
      <c r="AX183" s="155"/>
      <c r="AY183" s="156"/>
      <c r="AZ183" s="154">
        <v>167</v>
      </c>
      <c r="BA183" s="63">
        <v>9.9999999999999995E-7</v>
      </c>
      <c r="BB183" s="59">
        <f t="shared" si="108"/>
        <v>0</v>
      </c>
      <c r="BC183" s="63">
        <f t="shared" si="109"/>
        <v>0</v>
      </c>
      <c r="BD183" s="59">
        <f t="shared" si="110"/>
        <v>0</v>
      </c>
      <c r="BE183" s="63">
        <f t="shared" si="111"/>
        <v>0</v>
      </c>
      <c r="BF183" s="59">
        <f t="shared" si="112"/>
        <v>0</v>
      </c>
      <c r="BG183" s="63">
        <f t="shared" si="113"/>
        <v>0</v>
      </c>
    </row>
    <row r="184" spans="2:59" x14ac:dyDescent="0.25">
      <c r="B184" s="154">
        <v>168</v>
      </c>
      <c r="C184" s="63">
        <f>'Default parameters'!C182</f>
        <v>8.7799999999999997E-10</v>
      </c>
      <c r="D184" s="59">
        <f t="shared" si="114"/>
        <v>0</v>
      </c>
      <c r="E184" s="63">
        <f t="shared" si="115"/>
        <v>0</v>
      </c>
      <c r="F184" s="59">
        <f t="shared" si="116"/>
        <v>0</v>
      </c>
      <c r="G184" s="63">
        <f t="shared" si="117"/>
        <v>0</v>
      </c>
      <c r="H184" s="59">
        <f t="shared" si="118"/>
        <v>0</v>
      </c>
      <c r="I184" s="63">
        <f t="shared" si="119"/>
        <v>0</v>
      </c>
      <c r="J184" s="155"/>
      <c r="K184" s="156"/>
      <c r="L184" s="154">
        <v>168</v>
      </c>
      <c r="M184" s="63">
        <f>'Default parameters'!D182</f>
        <v>1.8E-10</v>
      </c>
      <c r="N184" s="59">
        <f t="shared" si="120"/>
        <v>0</v>
      </c>
      <c r="O184" s="63">
        <f t="shared" si="121"/>
        <v>0</v>
      </c>
      <c r="P184" s="59">
        <f t="shared" si="122"/>
        <v>0</v>
      </c>
      <c r="Q184" s="63">
        <f t="shared" si="123"/>
        <v>0</v>
      </c>
      <c r="R184" s="59">
        <f t="shared" si="124"/>
        <v>0</v>
      </c>
      <c r="S184" s="63">
        <f t="shared" si="125"/>
        <v>0</v>
      </c>
      <c r="T184" s="155"/>
      <c r="U184" s="156"/>
      <c r="V184" s="154">
        <v>168</v>
      </c>
      <c r="W184" s="63">
        <f>'Default parameters'!E182</f>
        <v>2.17E-6</v>
      </c>
      <c r="X184" s="59">
        <f t="shared" si="90"/>
        <v>0</v>
      </c>
      <c r="Y184" s="63">
        <f t="shared" si="91"/>
        <v>0</v>
      </c>
      <c r="Z184" s="59">
        <f t="shared" si="92"/>
        <v>0</v>
      </c>
      <c r="AA184" s="63">
        <f t="shared" si="93"/>
        <v>0</v>
      </c>
      <c r="AB184" s="59">
        <f t="shared" si="94"/>
        <v>0</v>
      </c>
      <c r="AC184" s="63">
        <f t="shared" si="95"/>
        <v>0</v>
      </c>
      <c r="AD184" s="155"/>
      <c r="AE184" s="156"/>
      <c r="AF184" s="154">
        <v>168</v>
      </c>
      <c r="AG184" s="63">
        <f>'Default parameters'!F182</f>
        <v>3.1100000000000002E-7</v>
      </c>
      <c r="AH184" s="59">
        <f t="shared" si="96"/>
        <v>0</v>
      </c>
      <c r="AI184" s="63">
        <f t="shared" si="97"/>
        <v>0</v>
      </c>
      <c r="AJ184" s="59">
        <f t="shared" si="98"/>
        <v>0</v>
      </c>
      <c r="AK184" s="63">
        <f t="shared" si="99"/>
        <v>0</v>
      </c>
      <c r="AL184" s="59">
        <f t="shared" si="100"/>
        <v>0</v>
      </c>
      <c r="AM184" s="63">
        <f t="shared" si="101"/>
        <v>0</v>
      </c>
      <c r="AN184" s="155"/>
      <c r="AO184" s="156"/>
      <c r="AP184" s="154">
        <v>168</v>
      </c>
      <c r="AQ184" s="63">
        <f>'Default parameters'!G182</f>
        <v>9.1699999999999997E-7</v>
      </c>
      <c r="AR184" s="59">
        <f t="shared" si="102"/>
        <v>0</v>
      </c>
      <c r="AS184" s="63">
        <f t="shared" si="103"/>
        <v>0</v>
      </c>
      <c r="AT184" s="59">
        <f t="shared" si="104"/>
        <v>0</v>
      </c>
      <c r="AU184" s="63">
        <f t="shared" si="105"/>
        <v>0</v>
      </c>
      <c r="AV184" s="59">
        <f t="shared" si="106"/>
        <v>0</v>
      </c>
      <c r="AW184" s="63">
        <f t="shared" si="107"/>
        <v>0</v>
      </c>
      <c r="AX184" s="155"/>
      <c r="AY184" s="156"/>
      <c r="AZ184" s="154">
        <v>168</v>
      </c>
      <c r="BA184" s="63">
        <v>9.1699999999999997E-7</v>
      </c>
      <c r="BB184" s="59">
        <f t="shared" si="108"/>
        <v>0</v>
      </c>
      <c r="BC184" s="63">
        <f t="shared" si="109"/>
        <v>0</v>
      </c>
      <c r="BD184" s="59">
        <f t="shared" si="110"/>
        <v>0</v>
      </c>
      <c r="BE184" s="63">
        <f t="shared" si="111"/>
        <v>0</v>
      </c>
      <c r="BF184" s="59">
        <f t="shared" si="112"/>
        <v>0</v>
      </c>
      <c r="BG184" s="63">
        <f t="shared" si="113"/>
        <v>0</v>
      </c>
    </row>
    <row r="185" spans="2:59" x14ac:dyDescent="0.25">
      <c r="B185" s="154">
        <v>169</v>
      </c>
      <c r="C185" s="63">
        <f>'Default parameters'!C183</f>
        <v>7.5299999999999998E-10</v>
      </c>
      <c r="D185" s="59">
        <f t="shared" si="114"/>
        <v>0</v>
      </c>
      <c r="E185" s="63">
        <f t="shared" si="115"/>
        <v>0</v>
      </c>
      <c r="F185" s="59">
        <f t="shared" si="116"/>
        <v>0</v>
      </c>
      <c r="G185" s="63">
        <f t="shared" si="117"/>
        <v>0</v>
      </c>
      <c r="H185" s="59">
        <f t="shared" si="118"/>
        <v>0</v>
      </c>
      <c r="I185" s="63">
        <f t="shared" si="119"/>
        <v>0</v>
      </c>
      <c r="J185" s="155"/>
      <c r="K185" s="156"/>
      <c r="L185" s="154">
        <v>169</v>
      </c>
      <c r="M185" s="63">
        <f>'Default parameters'!D183</f>
        <v>1.5199999999999999E-10</v>
      </c>
      <c r="N185" s="59">
        <f t="shared" si="120"/>
        <v>0</v>
      </c>
      <c r="O185" s="63">
        <f t="shared" si="121"/>
        <v>0</v>
      </c>
      <c r="P185" s="59">
        <f t="shared" si="122"/>
        <v>0</v>
      </c>
      <c r="Q185" s="63">
        <f t="shared" si="123"/>
        <v>0</v>
      </c>
      <c r="R185" s="59">
        <f t="shared" si="124"/>
        <v>0</v>
      </c>
      <c r="S185" s="63">
        <f t="shared" si="125"/>
        <v>0</v>
      </c>
      <c r="T185" s="155"/>
      <c r="U185" s="156"/>
      <c r="V185" s="154">
        <v>169</v>
      </c>
      <c r="W185" s="63">
        <f>'Default parameters'!E183</f>
        <v>2.0099999999999998E-6</v>
      </c>
      <c r="X185" s="59">
        <f t="shared" si="90"/>
        <v>0</v>
      </c>
      <c r="Y185" s="63">
        <f t="shared" si="91"/>
        <v>0</v>
      </c>
      <c r="Z185" s="59">
        <f t="shared" si="92"/>
        <v>0</v>
      </c>
      <c r="AA185" s="63">
        <f t="shared" si="93"/>
        <v>0</v>
      </c>
      <c r="AB185" s="59">
        <f t="shared" si="94"/>
        <v>0</v>
      </c>
      <c r="AC185" s="63">
        <f t="shared" si="95"/>
        <v>0</v>
      </c>
      <c r="AD185" s="155"/>
      <c r="AE185" s="156"/>
      <c r="AF185" s="154">
        <v>169</v>
      </c>
      <c r="AG185" s="63">
        <f>'Default parameters'!F183</f>
        <v>2.8099999999999999E-7</v>
      </c>
      <c r="AH185" s="59">
        <f t="shared" si="96"/>
        <v>0</v>
      </c>
      <c r="AI185" s="63">
        <f t="shared" si="97"/>
        <v>0</v>
      </c>
      <c r="AJ185" s="59">
        <f t="shared" si="98"/>
        <v>0</v>
      </c>
      <c r="AK185" s="63">
        <f t="shared" si="99"/>
        <v>0</v>
      </c>
      <c r="AL185" s="59">
        <f t="shared" si="100"/>
        <v>0</v>
      </c>
      <c r="AM185" s="63">
        <f t="shared" si="101"/>
        <v>0</v>
      </c>
      <c r="AN185" s="155"/>
      <c r="AO185" s="156"/>
      <c r="AP185" s="154">
        <v>169</v>
      </c>
      <c r="AQ185" s="63">
        <f>'Default parameters'!G183</f>
        <v>8.3600000000000002E-7</v>
      </c>
      <c r="AR185" s="59">
        <f t="shared" si="102"/>
        <v>0</v>
      </c>
      <c r="AS185" s="63">
        <f t="shared" si="103"/>
        <v>0</v>
      </c>
      <c r="AT185" s="59">
        <f t="shared" si="104"/>
        <v>0</v>
      </c>
      <c r="AU185" s="63">
        <f t="shared" si="105"/>
        <v>0</v>
      </c>
      <c r="AV185" s="59">
        <f t="shared" si="106"/>
        <v>0</v>
      </c>
      <c r="AW185" s="63">
        <f t="shared" si="107"/>
        <v>0</v>
      </c>
      <c r="AX185" s="155"/>
      <c r="AY185" s="156"/>
      <c r="AZ185" s="154">
        <v>169</v>
      </c>
      <c r="BA185" s="63">
        <v>8.3600000000000002E-7</v>
      </c>
      <c r="BB185" s="59">
        <f t="shared" si="108"/>
        <v>0</v>
      </c>
      <c r="BC185" s="63">
        <f t="shared" si="109"/>
        <v>0</v>
      </c>
      <c r="BD185" s="59">
        <f t="shared" si="110"/>
        <v>0</v>
      </c>
      <c r="BE185" s="63">
        <f t="shared" si="111"/>
        <v>0</v>
      </c>
      <c r="BF185" s="59">
        <f t="shared" si="112"/>
        <v>0</v>
      </c>
      <c r="BG185" s="63">
        <f t="shared" si="113"/>
        <v>0</v>
      </c>
    </row>
    <row r="186" spans="2:59" x14ac:dyDescent="0.25">
      <c r="B186" s="154">
        <v>170</v>
      </c>
      <c r="C186" s="63">
        <f>'Default parameters'!C184</f>
        <v>6.4400000000000005E-10</v>
      </c>
      <c r="D186" s="59">
        <f t="shared" si="114"/>
        <v>0</v>
      </c>
      <c r="E186" s="63">
        <f t="shared" si="115"/>
        <v>0</v>
      </c>
      <c r="F186" s="59">
        <f t="shared" si="116"/>
        <v>0</v>
      </c>
      <c r="G186" s="63">
        <f t="shared" si="117"/>
        <v>0</v>
      </c>
      <c r="H186" s="59">
        <f t="shared" si="118"/>
        <v>0</v>
      </c>
      <c r="I186" s="63">
        <f t="shared" si="119"/>
        <v>0</v>
      </c>
      <c r="J186" s="155"/>
      <c r="K186" s="156"/>
      <c r="L186" s="154">
        <v>170</v>
      </c>
      <c r="M186" s="63">
        <f>'Default parameters'!D184</f>
        <v>1.2899999999999999E-10</v>
      </c>
      <c r="N186" s="59">
        <f t="shared" si="120"/>
        <v>0</v>
      </c>
      <c r="O186" s="63">
        <f t="shared" si="121"/>
        <v>0</v>
      </c>
      <c r="P186" s="59">
        <f t="shared" si="122"/>
        <v>0</v>
      </c>
      <c r="Q186" s="63">
        <f t="shared" si="123"/>
        <v>0</v>
      </c>
      <c r="R186" s="59">
        <f t="shared" si="124"/>
        <v>0</v>
      </c>
      <c r="S186" s="63">
        <f t="shared" si="125"/>
        <v>0</v>
      </c>
      <c r="T186" s="155"/>
      <c r="U186" s="156"/>
      <c r="V186" s="154">
        <v>170</v>
      </c>
      <c r="W186" s="63">
        <f>'Default parameters'!E184</f>
        <v>1.8500000000000001E-6</v>
      </c>
      <c r="X186" s="59">
        <f t="shared" si="90"/>
        <v>0</v>
      </c>
      <c r="Y186" s="63">
        <f t="shared" si="91"/>
        <v>0</v>
      </c>
      <c r="Z186" s="59">
        <f t="shared" si="92"/>
        <v>0</v>
      </c>
      <c r="AA186" s="63">
        <f t="shared" si="93"/>
        <v>0</v>
      </c>
      <c r="AB186" s="59">
        <f t="shared" si="94"/>
        <v>0</v>
      </c>
      <c r="AC186" s="63">
        <f t="shared" si="95"/>
        <v>0</v>
      </c>
      <c r="AD186" s="155"/>
      <c r="AE186" s="156"/>
      <c r="AF186" s="154">
        <v>170</v>
      </c>
      <c r="AG186" s="63">
        <f>'Default parameters'!F184</f>
        <v>2.5400000000000002E-7</v>
      </c>
      <c r="AH186" s="59">
        <f t="shared" si="96"/>
        <v>0</v>
      </c>
      <c r="AI186" s="63">
        <f t="shared" si="97"/>
        <v>0</v>
      </c>
      <c r="AJ186" s="59">
        <f t="shared" si="98"/>
        <v>0</v>
      </c>
      <c r="AK186" s="63">
        <f t="shared" si="99"/>
        <v>0</v>
      </c>
      <c r="AL186" s="59">
        <f t="shared" si="100"/>
        <v>0</v>
      </c>
      <c r="AM186" s="63">
        <f t="shared" si="101"/>
        <v>0</v>
      </c>
      <c r="AN186" s="155"/>
      <c r="AO186" s="156"/>
      <c r="AP186" s="154">
        <v>170</v>
      </c>
      <c r="AQ186" s="63">
        <f>'Default parameters'!G184</f>
        <v>7.6199999999999997E-7</v>
      </c>
      <c r="AR186" s="59">
        <f t="shared" si="102"/>
        <v>0</v>
      </c>
      <c r="AS186" s="63">
        <f t="shared" si="103"/>
        <v>0</v>
      </c>
      <c r="AT186" s="59">
        <f t="shared" si="104"/>
        <v>0</v>
      </c>
      <c r="AU186" s="63">
        <f t="shared" si="105"/>
        <v>0</v>
      </c>
      <c r="AV186" s="59">
        <f t="shared" si="106"/>
        <v>0</v>
      </c>
      <c r="AW186" s="63">
        <f t="shared" si="107"/>
        <v>0</v>
      </c>
      <c r="AX186" s="155"/>
      <c r="AY186" s="156"/>
      <c r="AZ186" s="154">
        <v>170</v>
      </c>
      <c r="BA186" s="63">
        <v>7.6199999999999997E-7</v>
      </c>
      <c r="BB186" s="59">
        <f t="shared" si="108"/>
        <v>0</v>
      </c>
      <c r="BC186" s="63">
        <f t="shared" si="109"/>
        <v>0</v>
      </c>
      <c r="BD186" s="59">
        <f t="shared" si="110"/>
        <v>0</v>
      </c>
      <c r="BE186" s="63">
        <f t="shared" si="111"/>
        <v>0</v>
      </c>
      <c r="BF186" s="59">
        <f t="shared" si="112"/>
        <v>0</v>
      </c>
      <c r="BG186" s="63">
        <f t="shared" si="113"/>
        <v>0</v>
      </c>
    </row>
    <row r="187" spans="2:59" x14ac:dyDescent="0.25">
      <c r="B187" s="154">
        <v>171</v>
      </c>
      <c r="C187" s="63">
        <f>'Default parameters'!C185</f>
        <v>5.5099999999999996E-10</v>
      </c>
      <c r="D187" s="59">
        <f t="shared" si="114"/>
        <v>0</v>
      </c>
      <c r="E187" s="63">
        <f t="shared" si="115"/>
        <v>0</v>
      </c>
      <c r="F187" s="59">
        <f t="shared" si="116"/>
        <v>0</v>
      </c>
      <c r="G187" s="63">
        <f t="shared" si="117"/>
        <v>0</v>
      </c>
      <c r="H187" s="59">
        <f t="shared" si="118"/>
        <v>0</v>
      </c>
      <c r="I187" s="63">
        <f t="shared" si="119"/>
        <v>0</v>
      </c>
      <c r="J187" s="155"/>
      <c r="K187" s="156"/>
      <c r="L187" s="154">
        <v>171</v>
      </c>
      <c r="M187" s="63">
        <f>'Default parameters'!D185</f>
        <v>1.08E-10</v>
      </c>
      <c r="N187" s="59">
        <f t="shared" si="120"/>
        <v>0</v>
      </c>
      <c r="O187" s="63">
        <f t="shared" si="121"/>
        <v>0</v>
      </c>
      <c r="P187" s="59">
        <f t="shared" si="122"/>
        <v>0</v>
      </c>
      <c r="Q187" s="63">
        <f t="shared" si="123"/>
        <v>0</v>
      </c>
      <c r="R187" s="59">
        <f t="shared" si="124"/>
        <v>0</v>
      </c>
      <c r="S187" s="63">
        <f t="shared" si="125"/>
        <v>0</v>
      </c>
      <c r="T187" s="155"/>
      <c r="U187" s="156"/>
      <c r="V187" s="154">
        <v>171</v>
      </c>
      <c r="W187" s="63">
        <f>'Default parameters'!E185</f>
        <v>1.7E-6</v>
      </c>
      <c r="X187" s="59">
        <f t="shared" si="90"/>
        <v>0</v>
      </c>
      <c r="Y187" s="63">
        <f t="shared" si="91"/>
        <v>0</v>
      </c>
      <c r="Z187" s="59">
        <f t="shared" si="92"/>
        <v>0</v>
      </c>
      <c r="AA187" s="63">
        <f t="shared" si="93"/>
        <v>0</v>
      </c>
      <c r="AB187" s="59">
        <f t="shared" si="94"/>
        <v>0</v>
      </c>
      <c r="AC187" s="63">
        <f t="shared" si="95"/>
        <v>0</v>
      </c>
      <c r="AD187" s="155"/>
      <c r="AE187" s="156"/>
      <c r="AF187" s="154">
        <v>171</v>
      </c>
      <c r="AG187" s="63">
        <f>'Default parameters'!F185</f>
        <v>2.29E-7</v>
      </c>
      <c r="AH187" s="59">
        <f t="shared" si="96"/>
        <v>0</v>
      </c>
      <c r="AI187" s="63">
        <f t="shared" si="97"/>
        <v>0</v>
      </c>
      <c r="AJ187" s="59">
        <f t="shared" si="98"/>
        <v>0</v>
      </c>
      <c r="AK187" s="63">
        <f t="shared" si="99"/>
        <v>0</v>
      </c>
      <c r="AL187" s="59">
        <f t="shared" si="100"/>
        <v>0</v>
      </c>
      <c r="AM187" s="63">
        <f t="shared" si="101"/>
        <v>0</v>
      </c>
      <c r="AN187" s="155"/>
      <c r="AO187" s="156"/>
      <c r="AP187" s="154">
        <v>171</v>
      </c>
      <c r="AQ187" s="63">
        <f>'Default parameters'!G185</f>
        <v>6.9400000000000005E-7</v>
      </c>
      <c r="AR187" s="59">
        <f t="shared" si="102"/>
        <v>0</v>
      </c>
      <c r="AS187" s="63">
        <f t="shared" si="103"/>
        <v>0</v>
      </c>
      <c r="AT187" s="59">
        <f t="shared" si="104"/>
        <v>0</v>
      </c>
      <c r="AU187" s="63">
        <f t="shared" si="105"/>
        <v>0</v>
      </c>
      <c r="AV187" s="59">
        <f t="shared" si="106"/>
        <v>0</v>
      </c>
      <c r="AW187" s="63">
        <f t="shared" si="107"/>
        <v>0</v>
      </c>
      <c r="AX187" s="155"/>
      <c r="AY187" s="156"/>
      <c r="AZ187" s="154">
        <v>171</v>
      </c>
      <c r="BA187" s="63">
        <v>6.9400000000000005E-7</v>
      </c>
      <c r="BB187" s="59">
        <f t="shared" si="108"/>
        <v>0</v>
      </c>
      <c r="BC187" s="63">
        <f t="shared" si="109"/>
        <v>0</v>
      </c>
      <c r="BD187" s="59">
        <f t="shared" si="110"/>
        <v>0</v>
      </c>
      <c r="BE187" s="63">
        <f t="shared" si="111"/>
        <v>0</v>
      </c>
      <c r="BF187" s="59">
        <f t="shared" si="112"/>
        <v>0</v>
      </c>
      <c r="BG187" s="63">
        <f t="shared" si="113"/>
        <v>0</v>
      </c>
    </row>
    <row r="188" spans="2:59" x14ac:dyDescent="0.25">
      <c r="B188" s="154">
        <v>172</v>
      </c>
      <c r="C188" s="63">
        <f>'Default parameters'!C186</f>
        <v>4.7100000000000003E-10</v>
      </c>
      <c r="D188" s="59">
        <f t="shared" si="114"/>
        <v>0</v>
      </c>
      <c r="E188" s="63">
        <f t="shared" si="115"/>
        <v>0</v>
      </c>
      <c r="F188" s="59">
        <f t="shared" si="116"/>
        <v>0</v>
      </c>
      <c r="G188" s="63">
        <f t="shared" si="117"/>
        <v>0</v>
      </c>
      <c r="H188" s="59">
        <f t="shared" si="118"/>
        <v>0</v>
      </c>
      <c r="I188" s="63">
        <f t="shared" si="119"/>
        <v>0</v>
      </c>
      <c r="J188" s="155"/>
      <c r="K188" s="156"/>
      <c r="L188" s="154">
        <v>172</v>
      </c>
      <c r="M188" s="63">
        <f>'Default parameters'!D186</f>
        <v>9.1299999999999997E-11</v>
      </c>
      <c r="N188" s="59">
        <f t="shared" si="120"/>
        <v>0</v>
      </c>
      <c r="O188" s="63">
        <f t="shared" si="121"/>
        <v>0</v>
      </c>
      <c r="P188" s="59">
        <f t="shared" si="122"/>
        <v>0</v>
      </c>
      <c r="Q188" s="63">
        <f t="shared" si="123"/>
        <v>0</v>
      </c>
      <c r="R188" s="59">
        <f t="shared" si="124"/>
        <v>0</v>
      </c>
      <c r="S188" s="63">
        <f t="shared" si="125"/>
        <v>0</v>
      </c>
      <c r="T188" s="155"/>
      <c r="U188" s="156"/>
      <c r="V188" s="154">
        <v>172</v>
      </c>
      <c r="W188" s="63">
        <f>'Default parameters'!E186</f>
        <v>1.57E-6</v>
      </c>
      <c r="X188" s="59">
        <f t="shared" si="90"/>
        <v>0</v>
      </c>
      <c r="Y188" s="63">
        <f t="shared" si="91"/>
        <v>0</v>
      </c>
      <c r="Z188" s="59">
        <f t="shared" si="92"/>
        <v>0</v>
      </c>
      <c r="AA188" s="63">
        <f t="shared" si="93"/>
        <v>0</v>
      </c>
      <c r="AB188" s="59">
        <f t="shared" si="94"/>
        <v>0</v>
      </c>
      <c r="AC188" s="63">
        <f t="shared" si="95"/>
        <v>0</v>
      </c>
      <c r="AD188" s="155"/>
      <c r="AE188" s="156"/>
      <c r="AF188" s="154">
        <v>172</v>
      </c>
      <c r="AG188" s="63">
        <f>'Default parameters'!F186</f>
        <v>2.0599999999999999E-7</v>
      </c>
      <c r="AH188" s="59">
        <f t="shared" si="96"/>
        <v>0</v>
      </c>
      <c r="AI188" s="63">
        <f t="shared" si="97"/>
        <v>0</v>
      </c>
      <c r="AJ188" s="59">
        <f t="shared" si="98"/>
        <v>0</v>
      </c>
      <c r="AK188" s="63">
        <f t="shared" si="99"/>
        <v>0</v>
      </c>
      <c r="AL188" s="59">
        <f t="shared" si="100"/>
        <v>0</v>
      </c>
      <c r="AM188" s="63">
        <f t="shared" si="101"/>
        <v>0</v>
      </c>
      <c r="AN188" s="155"/>
      <c r="AO188" s="156"/>
      <c r="AP188" s="154">
        <v>172</v>
      </c>
      <c r="AQ188" s="63">
        <f>'Default parameters'!G186</f>
        <v>6.3200000000000005E-7</v>
      </c>
      <c r="AR188" s="59">
        <f t="shared" si="102"/>
        <v>0</v>
      </c>
      <c r="AS188" s="63">
        <f t="shared" si="103"/>
        <v>0</v>
      </c>
      <c r="AT188" s="59">
        <f t="shared" si="104"/>
        <v>0</v>
      </c>
      <c r="AU188" s="63">
        <f t="shared" si="105"/>
        <v>0</v>
      </c>
      <c r="AV188" s="59">
        <f t="shared" si="106"/>
        <v>0</v>
      </c>
      <c r="AW188" s="63">
        <f t="shared" si="107"/>
        <v>0</v>
      </c>
      <c r="AX188" s="155"/>
      <c r="AY188" s="156"/>
      <c r="AZ188" s="154">
        <v>172</v>
      </c>
      <c r="BA188" s="63">
        <v>6.3200000000000005E-7</v>
      </c>
      <c r="BB188" s="59">
        <f t="shared" si="108"/>
        <v>0</v>
      </c>
      <c r="BC188" s="63">
        <f t="shared" si="109"/>
        <v>0</v>
      </c>
      <c r="BD188" s="59">
        <f t="shared" si="110"/>
        <v>0</v>
      </c>
      <c r="BE188" s="63">
        <f t="shared" si="111"/>
        <v>0</v>
      </c>
      <c r="BF188" s="59">
        <f t="shared" si="112"/>
        <v>0</v>
      </c>
      <c r="BG188" s="63">
        <f t="shared" si="113"/>
        <v>0</v>
      </c>
    </row>
    <row r="189" spans="2:59" x14ac:dyDescent="0.25">
      <c r="B189" s="154">
        <v>173</v>
      </c>
      <c r="C189" s="63">
        <f>'Default parameters'!C187</f>
        <v>4.0200000000000001E-10</v>
      </c>
      <c r="D189" s="59">
        <f t="shared" si="114"/>
        <v>0</v>
      </c>
      <c r="E189" s="63">
        <f t="shared" si="115"/>
        <v>0</v>
      </c>
      <c r="F189" s="59">
        <f t="shared" si="116"/>
        <v>0</v>
      </c>
      <c r="G189" s="63">
        <f t="shared" si="117"/>
        <v>0</v>
      </c>
      <c r="H189" s="59">
        <f t="shared" si="118"/>
        <v>0</v>
      </c>
      <c r="I189" s="63">
        <f t="shared" si="119"/>
        <v>0</v>
      </c>
      <c r="J189" s="155"/>
      <c r="K189" s="156"/>
      <c r="L189" s="154">
        <v>173</v>
      </c>
      <c r="M189" s="63">
        <f>'Default parameters'!D187</f>
        <v>7.6799999999999996E-11</v>
      </c>
      <c r="N189" s="59">
        <f t="shared" si="120"/>
        <v>0</v>
      </c>
      <c r="O189" s="63">
        <f t="shared" si="121"/>
        <v>0</v>
      </c>
      <c r="P189" s="59">
        <f t="shared" si="122"/>
        <v>0</v>
      </c>
      <c r="Q189" s="63">
        <f t="shared" si="123"/>
        <v>0</v>
      </c>
      <c r="R189" s="59">
        <f t="shared" si="124"/>
        <v>0</v>
      </c>
      <c r="S189" s="63">
        <f t="shared" si="125"/>
        <v>0</v>
      </c>
      <c r="T189" s="155"/>
      <c r="U189" s="156"/>
      <c r="V189" s="154">
        <v>173</v>
      </c>
      <c r="W189" s="63">
        <f>'Default parameters'!E187</f>
        <v>1.44E-6</v>
      </c>
      <c r="X189" s="59">
        <f t="shared" si="90"/>
        <v>0</v>
      </c>
      <c r="Y189" s="63">
        <f t="shared" si="91"/>
        <v>0</v>
      </c>
      <c r="Z189" s="59">
        <f t="shared" si="92"/>
        <v>0</v>
      </c>
      <c r="AA189" s="63">
        <f t="shared" si="93"/>
        <v>0</v>
      </c>
      <c r="AB189" s="59">
        <f t="shared" si="94"/>
        <v>0</v>
      </c>
      <c r="AC189" s="63">
        <f t="shared" si="95"/>
        <v>0</v>
      </c>
      <c r="AD189" s="155"/>
      <c r="AE189" s="156"/>
      <c r="AF189" s="154">
        <v>173</v>
      </c>
      <c r="AG189" s="63">
        <f>'Default parameters'!F187</f>
        <v>1.86E-7</v>
      </c>
      <c r="AH189" s="59">
        <f t="shared" si="96"/>
        <v>0</v>
      </c>
      <c r="AI189" s="63">
        <f t="shared" si="97"/>
        <v>0</v>
      </c>
      <c r="AJ189" s="59">
        <f t="shared" si="98"/>
        <v>0</v>
      </c>
      <c r="AK189" s="63">
        <f t="shared" si="99"/>
        <v>0</v>
      </c>
      <c r="AL189" s="59">
        <f t="shared" si="100"/>
        <v>0</v>
      </c>
      <c r="AM189" s="63">
        <f t="shared" si="101"/>
        <v>0</v>
      </c>
      <c r="AN189" s="155"/>
      <c r="AO189" s="156"/>
      <c r="AP189" s="154">
        <v>173</v>
      </c>
      <c r="AQ189" s="63">
        <f>'Default parameters'!G187</f>
        <v>5.75E-7</v>
      </c>
      <c r="AR189" s="59">
        <f t="shared" si="102"/>
        <v>0</v>
      </c>
      <c r="AS189" s="63">
        <f t="shared" si="103"/>
        <v>0</v>
      </c>
      <c r="AT189" s="59">
        <f t="shared" si="104"/>
        <v>0</v>
      </c>
      <c r="AU189" s="63">
        <f t="shared" si="105"/>
        <v>0</v>
      </c>
      <c r="AV189" s="59">
        <f t="shared" si="106"/>
        <v>0</v>
      </c>
      <c r="AW189" s="63">
        <f t="shared" si="107"/>
        <v>0</v>
      </c>
      <c r="AX189" s="155"/>
      <c r="AY189" s="156"/>
      <c r="AZ189" s="154">
        <v>173</v>
      </c>
      <c r="BA189" s="63">
        <v>5.75E-7</v>
      </c>
      <c r="BB189" s="59">
        <f t="shared" si="108"/>
        <v>0</v>
      </c>
      <c r="BC189" s="63">
        <f t="shared" si="109"/>
        <v>0</v>
      </c>
      <c r="BD189" s="59">
        <f t="shared" si="110"/>
        <v>0</v>
      </c>
      <c r="BE189" s="63">
        <f t="shared" si="111"/>
        <v>0</v>
      </c>
      <c r="BF189" s="59">
        <f t="shared" si="112"/>
        <v>0</v>
      </c>
      <c r="BG189" s="63">
        <f t="shared" si="113"/>
        <v>0</v>
      </c>
    </row>
    <row r="190" spans="2:59" x14ac:dyDescent="0.25">
      <c r="B190" s="154">
        <v>174</v>
      </c>
      <c r="C190" s="63">
        <f>'Default parameters'!C188</f>
        <v>3.43E-10</v>
      </c>
      <c r="D190" s="59">
        <f t="shared" si="114"/>
        <v>0</v>
      </c>
      <c r="E190" s="63">
        <f t="shared" si="115"/>
        <v>0</v>
      </c>
      <c r="F190" s="59">
        <f t="shared" si="116"/>
        <v>0</v>
      </c>
      <c r="G190" s="63">
        <f t="shared" si="117"/>
        <v>0</v>
      </c>
      <c r="H190" s="59">
        <f t="shared" si="118"/>
        <v>0</v>
      </c>
      <c r="I190" s="63">
        <f t="shared" si="119"/>
        <v>0</v>
      </c>
      <c r="J190" s="155"/>
      <c r="K190" s="156"/>
      <c r="L190" s="154">
        <v>174</v>
      </c>
      <c r="M190" s="63">
        <f>'Default parameters'!D188</f>
        <v>6.4600000000000002E-11</v>
      </c>
      <c r="N190" s="59">
        <f t="shared" si="120"/>
        <v>0</v>
      </c>
      <c r="O190" s="63">
        <f t="shared" si="121"/>
        <v>0</v>
      </c>
      <c r="P190" s="59">
        <f t="shared" si="122"/>
        <v>0</v>
      </c>
      <c r="Q190" s="63">
        <f t="shared" si="123"/>
        <v>0</v>
      </c>
      <c r="R190" s="59">
        <f t="shared" si="124"/>
        <v>0</v>
      </c>
      <c r="S190" s="63">
        <f t="shared" si="125"/>
        <v>0</v>
      </c>
      <c r="T190" s="155"/>
      <c r="U190" s="156"/>
      <c r="V190" s="154">
        <v>174</v>
      </c>
      <c r="W190" s="63">
        <f>'Default parameters'!E188</f>
        <v>1.33E-6</v>
      </c>
      <c r="X190" s="59">
        <f t="shared" si="90"/>
        <v>0</v>
      </c>
      <c r="Y190" s="63">
        <f t="shared" si="91"/>
        <v>0</v>
      </c>
      <c r="Z190" s="59">
        <f t="shared" si="92"/>
        <v>0</v>
      </c>
      <c r="AA190" s="63">
        <f t="shared" si="93"/>
        <v>0</v>
      </c>
      <c r="AB190" s="59">
        <f t="shared" si="94"/>
        <v>0</v>
      </c>
      <c r="AC190" s="63">
        <f t="shared" si="95"/>
        <v>0</v>
      </c>
      <c r="AD190" s="155"/>
      <c r="AE190" s="156"/>
      <c r="AF190" s="154">
        <v>174</v>
      </c>
      <c r="AG190" s="63">
        <f>'Default parameters'!F188</f>
        <v>1.67E-7</v>
      </c>
      <c r="AH190" s="59">
        <f t="shared" si="96"/>
        <v>0</v>
      </c>
      <c r="AI190" s="63">
        <f t="shared" si="97"/>
        <v>0</v>
      </c>
      <c r="AJ190" s="59">
        <f t="shared" si="98"/>
        <v>0</v>
      </c>
      <c r="AK190" s="63">
        <f t="shared" si="99"/>
        <v>0</v>
      </c>
      <c r="AL190" s="59">
        <f t="shared" si="100"/>
        <v>0</v>
      </c>
      <c r="AM190" s="63">
        <f t="shared" si="101"/>
        <v>0</v>
      </c>
      <c r="AN190" s="155"/>
      <c r="AO190" s="156"/>
      <c r="AP190" s="154">
        <v>174</v>
      </c>
      <c r="AQ190" s="63">
        <f>'Default parameters'!G188</f>
        <v>5.2300000000000001E-7</v>
      </c>
      <c r="AR190" s="59">
        <f t="shared" si="102"/>
        <v>0</v>
      </c>
      <c r="AS190" s="63">
        <f t="shared" si="103"/>
        <v>0</v>
      </c>
      <c r="AT190" s="59">
        <f t="shared" si="104"/>
        <v>0</v>
      </c>
      <c r="AU190" s="63">
        <f t="shared" si="105"/>
        <v>0</v>
      </c>
      <c r="AV190" s="59">
        <f t="shared" si="106"/>
        <v>0</v>
      </c>
      <c r="AW190" s="63">
        <f t="shared" si="107"/>
        <v>0</v>
      </c>
      <c r="AX190" s="155"/>
      <c r="AY190" s="156"/>
      <c r="AZ190" s="154">
        <v>174</v>
      </c>
      <c r="BA190" s="63">
        <v>5.2300000000000001E-7</v>
      </c>
      <c r="BB190" s="59">
        <f t="shared" si="108"/>
        <v>0</v>
      </c>
      <c r="BC190" s="63">
        <f t="shared" si="109"/>
        <v>0</v>
      </c>
      <c r="BD190" s="59">
        <f t="shared" si="110"/>
        <v>0</v>
      </c>
      <c r="BE190" s="63">
        <f t="shared" si="111"/>
        <v>0</v>
      </c>
      <c r="BF190" s="59">
        <f t="shared" si="112"/>
        <v>0</v>
      </c>
      <c r="BG190" s="63">
        <f t="shared" si="113"/>
        <v>0</v>
      </c>
    </row>
    <row r="191" spans="2:59" x14ac:dyDescent="0.25">
      <c r="B191" s="154">
        <v>175</v>
      </c>
      <c r="C191" s="63">
        <f>'Default parameters'!C189</f>
        <v>2.9200000000000003E-10</v>
      </c>
      <c r="D191" s="59">
        <f t="shared" si="114"/>
        <v>0</v>
      </c>
      <c r="E191" s="63">
        <f t="shared" si="115"/>
        <v>0</v>
      </c>
      <c r="F191" s="59">
        <f t="shared" si="116"/>
        <v>0</v>
      </c>
      <c r="G191" s="63">
        <f t="shared" si="117"/>
        <v>0</v>
      </c>
      <c r="H191" s="59">
        <f t="shared" si="118"/>
        <v>0</v>
      </c>
      <c r="I191" s="63">
        <f t="shared" si="119"/>
        <v>0</v>
      </c>
      <c r="J191" s="155"/>
      <c r="K191" s="156"/>
      <c r="L191" s="154">
        <v>175</v>
      </c>
      <c r="M191" s="63">
        <f>'Default parameters'!D189</f>
        <v>5.4199999999999998E-11</v>
      </c>
      <c r="N191" s="59">
        <f t="shared" si="120"/>
        <v>0</v>
      </c>
      <c r="O191" s="63">
        <f t="shared" si="121"/>
        <v>0</v>
      </c>
      <c r="P191" s="59">
        <f t="shared" si="122"/>
        <v>0</v>
      </c>
      <c r="Q191" s="63">
        <f t="shared" si="123"/>
        <v>0</v>
      </c>
      <c r="R191" s="59">
        <f t="shared" si="124"/>
        <v>0</v>
      </c>
      <c r="S191" s="63">
        <f t="shared" si="125"/>
        <v>0</v>
      </c>
      <c r="T191" s="155"/>
      <c r="U191" s="156"/>
      <c r="V191" s="154">
        <v>175</v>
      </c>
      <c r="W191" s="63">
        <f>'Default parameters'!E189</f>
        <v>1.22E-6</v>
      </c>
      <c r="X191" s="59">
        <f t="shared" si="90"/>
        <v>0</v>
      </c>
      <c r="Y191" s="63">
        <f t="shared" si="91"/>
        <v>0</v>
      </c>
      <c r="Z191" s="59">
        <f t="shared" si="92"/>
        <v>0</v>
      </c>
      <c r="AA191" s="63">
        <f t="shared" si="93"/>
        <v>0</v>
      </c>
      <c r="AB191" s="59">
        <f t="shared" si="94"/>
        <v>0</v>
      </c>
      <c r="AC191" s="63">
        <f t="shared" si="95"/>
        <v>0</v>
      </c>
      <c r="AD191" s="155"/>
      <c r="AE191" s="156"/>
      <c r="AF191" s="154">
        <v>175</v>
      </c>
      <c r="AG191" s="63">
        <f>'Default parameters'!F189</f>
        <v>1.4999999999999999E-7</v>
      </c>
      <c r="AH191" s="59">
        <f t="shared" si="96"/>
        <v>0</v>
      </c>
      <c r="AI191" s="63">
        <f t="shared" si="97"/>
        <v>0</v>
      </c>
      <c r="AJ191" s="59">
        <f t="shared" si="98"/>
        <v>0</v>
      </c>
      <c r="AK191" s="63">
        <f t="shared" si="99"/>
        <v>0</v>
      </c>
      <c r="AL191" s="59">
        <f t="shared" si="100"/>
        <v>0</v>
      </c>
      <c r="AM191" s="63">
        <f t="shared" si="101"/>
        <v>0</v>
      </c>
      <c r="AN191" s="155"/>
      <c r="AO191" s="156"/>
      <c r="AP191" s="154">
        <v>175</v>
      </c>
      <c r="AQ191" s="63">
        <f>'Default parameters'!G189</f>
        <v>4.75E-7</v>
      </c>
      <c r="AR191" s="59">
        <f t="shared" si="102"/>
        <v>0</v>
      </c>
      <c r="AS191" s="63">
        <f t="shared" si="103"/>
        <v>0</v>
      </c>
      <c r="AT191" s="59">
        <f t="shared" si="104"/>
        <v>0</v>
      </c>
      <c r="AU191" s="63">
        <f t="shared" si="105"/>
        <v>0</v>
      </c>
      <c r="AV191" s="59">
        <f t="shared" si="106"/>
        <v>0</v>
      </c>
      <c r="AW191" s="63">
        <f t="shared" si="107"/>
        <v>0</v>
      </c>
      <c r="AX191" s="155"/>
      <c r="AY191" s="156"/>
      <c r="AZ191" s="154">
        <v>175</v>
      </c>
      <c r="BA191" s="63">
        <v>4.75E-7</v>
      </c>
      <c r="BB191" s="59">
        <f t="shared" si="108"/>
        <v>0</v>
      </c>
      <c r="BC191" s="63">
        <f t="shared" si="109"/>
        <v>0</v>
      </c>
      <c r="BD191" s="59">
        <f t="shared" si="110"/>
        <v>0</v>
      </c>
      <c r="BE191" s="63">
        <f t="shared" si="111"/>
        <v>0</v>
      </c>
      <c r="BF191" s="59">
        <f t="shared" si="112"/>
        <v>0</v>
      </c>
      <c r="BG191" s="63">
        <f t="shared" si="113"/>
        <v>0</v>
      </c>
    </row>
    <row r="192" spans="2:59" x14ac:dyDescent="0.25">
      <c r="B192" s="154">
        <v>176</v>
      </c>
      <c r="C192" s="63">
        <f>'Default parameters'!C190</f>
        <v>2.4800000000000002E-10</v>
      </c>
      <c r="D192" s="59">
        <f t="shared" si="114"/>
        <v>0</v>
      </c>
      <c r="E192" s="63">
        <f t="shared" si="115"/>
        <v>0</v>
      </c>
      <c r="F192" s="59">
        <f t="shared" si="116"/>
        <v>0</v>
      </c>
      <c r="G192" s="63">
        <f t="shared" si="117"/>
        <v>0</v>
      </c>
      <c r="H192" s="59">
        <f t="shared" si="118"/>
        <v>0</v>
      </c>
      <c r="I192" s="63">
        <f t="shared" si="119"/>
        <v>0</v>
      </c>
      <c r="J192" s="155"/>
      <c r="K192" s="156"/>
      <c r="L192" s="154">
        <v>176</v>
      </c>
      <c r="M192" s="63">
        <f>'Default parameters'!D190</f>
        <v>4.54E-11</v>
      </c>
      <c r="N192" s="59">
        <f t="shared" si="120"/>
        <v>0</v>
      </c>
      <c r="O192" s="63">
        <f t="shared" si="121"/>
        <v>0</v>
      </c>
      <c r="P192" s="59">
        <f t="shared" si="122"/>
        <v>0</v>
      </c>
      <c r="Q192" s="63">
        <f t="shared" si="123"/>
        <v>0</v>
      </c>
      <c r="R192" s="59">
        <f t="shared" si="124"/>
        <v>0</v>
      </c>
      <c r="S192" s="63">
        <f t="shared" si="125"/>
        <v>0</v>
      </c>
      <c r="T192" s="155"/>
      <c r="U192" s="156"/>
      <c r="V192" s="154">
        <v>176</v>
      </c>
      <c r="W192" s="63">
        <f>'Default parameters'!E190</f>
        <v>1.1200000000000001E-6</v>
      </c>
      <c r="X192" s="59">
        <f t="shared" si="90"/>
        <v>0</v>
      </c>
      <c r="Y192" s="63">
        <f t="shared" si="91"/>
        <v>0</v>
      </c>
      <c r="Z192" s="59">
        <f t="shared" si="92"/>
        <v>0</v>
      </c>
      <c r="AA192" s="63">
        <f t="shared" si="93"/>
        <v>0</v>
      </c>
      <c r="AB192" s="59">
        <f t="shared" si="94"/>
        <v>0</v>
      </c>
      <c r="AC192" s="63">
        <f t="shared" si="95"/>
        <v>0</v>
      </c>
      <c r="AD192" s="155"/>
      <c r="AE192" s="156"/>
      <c r="AF192" s="154">
        <v>176</v>
      </c>
      <c r="AG192" s="63">
        <f>'Default parameters'!F190</f>
        <v>1.35E-7</v>
      </c>
      <c r="AH192" s="59">
        <f t="shared" si="96"/>
        <v>0</v>
      </c>
      <c r="AI192" s="63">
        <f t="shared" si="97"/>
        <v>0</v>
      </c>
      <c r="AJ192" s="59">
        <f t="shared" si="98"/>
        <v>0</v>
      </c>
      <c r="AK192" s="63">
        <f t="shared" si="99"/>
        <v>0</v>
      </c>
      <c r="AL192" s="59">
        <f t="shared" si="100"/>
        <v>0</v>
      </c>
      <c r="AM192" s="63">
        <f t="shared" si="101"/>
        <v>0</v>
      </c>
      <c r="AN192" s="155"/>
      <c r="AO192" s="156"/>
      <c r="AP192" s="154">
        <v>176</v>
      </c>
      <c r="AQ192" s="63">
        <f>'Default parameters'!G190</f>
        <v>4.3099999999999998E-7</v>
      </c>
      <c r="AR192" s="59">
        <f t="shared" si="102"/>
        <v>0</v>
      </c>
      <c r="AS192" s="63">
        <f t="shared" si="103"/>
        <v>0</v>
      </c>
      <c r="AT192" s="59">
        <f t="shared" si="104"/>
        <v>0</v>
      </c>
      <c r="AU192" s="63">
        <f t="shared" si="105"/>
        <v>0</v>
      </c>
      <c r="AV192" s="59">
        <f t="shared" si="106"/>
        <v>0</v>
      </c>
      <c r="AW192" s="63">
        <f t="shared" si="107"/>
        <v>0</v>
      </c>
      <c r="AX192" s="155"/>
      <c r="AY192" s="156"/>
      <c r="AZ192" s="154">
        <v>176</v>
      </c>
      <c r="BA192" s="63">
        <v>4.3099999999999998E-7</v>
      </c>
      <c r="BB192" s="59">
        <f t="shared" si="108"/>
        <v>0</v>
      </c>
      <c r="BC192" s="63">
        <f t="shared" si="109"/>
        <v>0</v>
      </c>
      <c r="BD192" s="59">
        <f t="shared" si="110"/>
        <v>0</v>
      </c>
      <c r="BE192" s="63">
        <f t="shared" si="111"/>
        <v>0</v>
      </c>
      <c r="BF192" s="59">
        <f t="shared" si="112"/>
        <v>0</v>
      </c>
      <c r="BG192" s="63">
        <f t="shared" si="113"/>
        <v>0</v>
      </c>
    </row>
    <row r="193" spans="2:59" x14ac:dyDescent="0.25">
      <c r="B193" s="154">
        <v>177</v>
      </c>
      <c r="C193" s="63">
        <f>'Default parameters'!C191</f>
        <v>2.11E-10</v>
      </c>
      <c r="D193" s="59">
        <f t="shared" si="114"/>
        <v>0</v>
      </c>
      <c r="E193" s="63">
        <f t="shared" si="115"/>
        <v>0</v>
      </c>
      <c r="F193" s="59">
        <f t="shared" si="116"/>
        <v>0</v>
      </c>
      <c r="G193" s="63">
        <f t="shared" si="117"/>
        <v>0</v>
      </c>
      <c r="H193" s="59">
        <f t="shared" si="118"/>
        <v>0</v>
      </c>
      <c r="I193" s="63">
        <f t="shared" si="119"/>
        <v>0</v>
      </c>
      <c r="J193" s="155"/>
      <c r="K193" s="156"/>
      <c r="L193" s="154">
        <v>177</v>
      </c>
      <c r="M193" s="63">
        <f>'Default parameters'!D191</f>
        <v>3.7999999999999998E-11</v>
      </c>
      <c r="N193" s="59">
        <f t="shared" si="120"/>
        <v>0</v>
      </c>
      <c r="O193" s="63">
        <f t="shared" si="121"/>
        <v>0</v>
      </c>
      <c r="P193" s="59">
        <f t="shared" si="122"/>
        <v>0</v>
      </c>
      <c r="Q193" s="63">
        <f t="shared" si="123"/>
        <v>0</v>
      </c>
      <c r="R193" s="59">
        <f t="shared" si="124"/>
        <v>0</v>
      </c>
      <c r="S193" s="63">
        <f t="shared" si="125"/>
        <v>0</v>
      </c>
      <c r="T193" s="155"/>
      <c r="U193" s="156"/>
      <c r="V193" s="154">
        <v>177</v>
      </c>
      <c r="W193" s="63">
        <f>'Default parameters'!E191</f>
        <v>1.0300000000000001E-6</v>
      </c>
      <c r="X193" s="59">
        <f t="shared" si="90"/>
        <v>0</v>
      </c>
      <c r="Y193" s="63">
        <f t="shared" si="91"/>
        <v>0</v>
      </c>
      <c r="Z193" s="59">
        <f t="shared" si="92"/>
        <v>0</v>
      </c>
      <c r="AA193" s="63">
        <f t="shared" si="93"/>
        <v>0</v>
      </c>
      <c r="AB193" s="59">
        <f t="shared" si="94"/>
        <v>0</v>
      </c>
      <c r="AC193" s="63">
        <f t="shared" si="95"/>
        <v>0</v>
      </c>
      <c r="AD193" s="155"/>
      <c r="AE193" s="156"/>
      <c r="AF193" s="154">
        <v>177</v>
      </c>
      <c r="AG193" s="63">
        <f>'Default parameters'!F191</f>
        <v>1.2100000000000001E-7</v>
      </c>
      <c r="AH193" s="59">
        <f t="shared" si="96"/>
        <v>0</v>
      </c>
      <c r="AI193" s="63">
        <f t="shared" si="97"/>
        <v>0</v>
      </c>
      <c r="AJ193" s="59">
        <f t="shared" si="98"/>
        <v>0</v>
      </c>
      <c r="AK193" s="63">
        <f t="shared" si="99"/>
        <v>0</v>
      </c>
      <c r="AL193" s="59">
        <f t="shared" si="100"/>
        <v>0</v>
      </c>
      <c r="AM193" s="63">
        <f t="shared" si="101"/>
        <v>0</v>
      </c>
      <c r="AN193" s="155"/>
      <c r="AO193" s="156"/>
      <c r="AP193" s="154">
        <v>177</v>
      </c>
      <c r="AQ193" s="63">
        <f>'Default parameters'!G191</f>
        <v>3.9099999999999999E-7</v>
      </c>
      <c r="AR193" s="59">
        <f t="shared" si="102"/>
        <v>0</v>
      </c>
      <c r="AS193" s="63">
        <f t="shared" si="103"/>
        <v>0</v>
      </c>
      <c r="AT193" s="59">
        <f t="shared" si="104"/>
        <v>0</v>
      </c>
      <c r="AU193" s="63">
        <f t="shared" si="105"/>
        <v>0</v>
      </c>
      <c r="AV193" s="59">
        <f t="shared" si="106"/>
        <v>0</v>
      </c>
      <c r="AW193" s="63">
        <f t="shared" si="107"/>
        <v>0</v>
      </c>
      <c r="AX193" s="155"/>
      <c r="AY193" s="156"/>
      <c r="AZ193" s="154">
        <v>177</v>
      </c>
      <c r="BA193" s="63">
        <v>3.9099999999999999E-7</v>
      </c>
      <c r="BB193" s="59">
        <f t="shared" si="108"/>
        <v>0</v>
      </c>
      <c r="BC193" s="63">
        <f t="shared" si="109"/>
        <v>0</v>
      </c>
      <c r="BD193" s="59">
        <f t="shared" si="110"/>
        <v>0</v>
      </c>
      <c r="BE193" s="63">
        <f t="shared" si="111"/>
        <v>0</v>
      </c>
      <c r="BF193" s="59">
        <f t="shared" si="112"/>
        <v>0</v>
      </c>
      <c r="BG193" s="63">
        <f t="shared" si="113"/>
        <v>0</v>
      </c>
    </row>
    <row r="194" spans="2:59" x14ac:dyDescent="0.25">
      <c r="B194" s="154">
        <v>178</v>
      </c>
      <c r="C194" s="63">
        <f>'Default parameters'!C192</f>
        <v>1.79E-10</v>
      </c>
      <c r="D194" s="59">
        <f t="shared" si="114"/>
        <v>0</v>
      </c>
      <c r="E194" s="63">
        <f t="shared" si="115"/>
        <v>0</v>
      </c>
      <c r="F194" s="59">
        <f t="shared" si="116"/>
        <v>0</v>
      </c>
      <c r="G194" s="63">
        <f t="shared" si="117"/>
        <v>0</v>
      </c>
      <c r="H194" s="59">
        <f t="shared" si="118"/>
        <v>0</v>
      </c>
      <c r="I194" s="63">
        <f t="shared" si="119"/>
        <v>0</v>
      </c>
      <c r="J194" s="155"/>
      <c r="K194" s="156"/>
      <c r="L194" s="154">
        <v>178</v>
      </c>
      <c r="M194" s="63">
        <f>'Default parameters'!D192</f>
        <v>3.1800000000000003E-11</v>
      </c>
      <c r="N194" s="59">
        <f t="shared" si="120"/>
        <v>0</v>
      </c>
      <c r="O194" s="63">
        <f t="shared" si="121"/>
        <v>0</v>
      </c>
      <c r="P194" s="59">
        <f t="shared" si="122"/>
        <v>0</v>
      </c>
      <c r="Q194" s="63">
        <f t="shared" si="123"/>
        <v>0</v>
      </c>
      <c r="R194" s="59">
        <f t="shared" si="124"/>
        <v>0</v>
      </c>
      <c r="S194" s="63">
        <f t="shared" si="125"/>
        <v>0</v>
      </c>
      <c r="T194" s="155"/>
      <c r="U194" s="156"/>
      <c r="V194" s="154">
        <v>178</v>
      </c>
      <c r="W194" s="63">
        <f>'Default parameters'!E192</f>
        <v>9.4399999999999998E-7</v>
      </c>
      <c r="X194" s="59">
        <f t="shared" si="90"/>
        <v>0</v>
      </c>
      <c r="Y194" s="63">
        <f t="shared" si="91"/>
        <v>0</v>
      </c>
      <c r="Z194" s="59">
        <f t="shared" si="92"/>
        <v>0</v>
      </c>
      <c r="AA194" s="63">
        <f t="shared" si="93"/>
        <v>0</v>
      </c>
      <c r="AB194" s="59">
        <f t="shared" si="94"/>
        <v>0</v>
      </c>
      <c r="AC194" s="63">
        <f t="shared" si="95"/>
        <v>0</v>
      </c>
      <c r="AD194" s="155"/>
      <c r="AE194" s="156"/>
      <c r="AF194" s="154">
        <v>178</v>
      </c>
      <c r="AG194" s="63">
        <f>'Default parameters'!F192</f>
        <v>1.09E-7</v>
      </c>
      <c r="AH194" s="59">
        <f t="shared" si="96"/>
        <v>0</v>
      </c>
      <c r="AI194" s="63">
        <f t="shared" si="97"/>
        <v>0</v>
      </c>
      <c r="AJ194" s="59">
        <f t="shared" si="98"/>
        <v>0</v>
      </c>
      <c r="AK194" s="63">
        <f t="shared" si="99"/>
        <v>0</v>
      </c>
      <c r="AL194" s="59">
        <f t="shared" si="100"/>
        <v>0</v>
      </c>
      <c r="AM194" s="63">
        <f t="shared" si="101"/>
        <v>0</v>
      </c>
      <c r="AN194" s="155"/>
      <c r="AO194" s="156"/>
      <c r="AP194" s="154">
        <v>178</v>
      </c>
      <c r="AQ194" s="63">
        <f>'Default parameters'!G192</f>
        <v>3.5499999999999999E-7</v>
      </c>
      <c r="AR194" s="59">
        <f t="shared" si="102"/>
        <v>0</v>
      </c>
      <c r="AS194" s="63">
        <f t="shared" si="103"/>
        <v>0</v>
      </c>
      <c r="AT194" s="59">
        <f t="shared" si="104"/>
        <v>0</v>
      </c>
      <c r="AU194" s="63">
        <f t="shared" si="105"/>
        <v>0</v>
      </c>
      <c r="AV194" s="59">
        <f t="shared" si="106"/>
        <v>0</v>
      </c>
      <c r="AW194" s="63">
        <f t="shared" si="107"/>
        <v>0</v>
      </c>
      <c r="AX194" s="155"/>
      <c r="AY194" s="156"/>
      <c r="AZ194" s="154">
        <v>178</v>
      </c>
      <c r="BA194" s="63">
        <v>3.5499999999999999E-7</v>
      </c>
      <c r="BB194" s="59">
        <f t="shared" si="108"/>
        <v>0</v>
      </c>
      <c r="BC194" s="63">
        <f t="shared" si="109"/>
        <v>0</v>
      </c>
      <c r="BD194" s="59">
        <f t="shared" si="110"/>
        <v>0</v>
      </c>
      <c r="BE194" s="63">
        <f t="shared" si="111"/>
        <v>0</v>
      </c>
      <c r="BF194" s="59">
        <f t="shared" si="112"/>
        <v>0</v>
      </c>
      <c r="BG194" s="63">
        <f t="shared" si="113"/>
        <v>0</v>
      </c>
    </row>
    <row r="195" spans="2:59" x14ac:dyDescent="0.25">
      <c r="B195" s="154">
        <v>179</v>
      </c>
      <c r="C195" s="63">
        <f>'Default parameters'!C193</f>
        <v>1.5199999999999999E-10</v>
      </c>
      <c r="D195" s="59">
        <f t="shared" si="114"/>
        <v>0</v>
      </c>
      <c r="E195" s="63">
        <f t="shared" si="115"/>
        <v>0</v>
      </c>
      <c r="F195" s="59">
        <f t="shared" si="116"/>
        <v>0</v>
      </c>
      <c r="G195" s="63">
        <f t="shared" si="117"/>
        <v>0</v>
      </c>
      <c r="H195" s="59">
        <f t="shared" si="118"/>
        <v>0</v>
      </c>
      <c r="I195" s="63">
        <f t="shared" si="119"/>
        <v>0</v>
      </c>
      <c r="J195" s="155"/>
      <c r="K195" s="156"/>
      <c r="L195" s="154">
        <v>179</v>
      </c>
      <c r="M195" s="63">
        <f>'Default parameters'!D193</f>
        <v>2.6600000000000001E-11</v>
      </c>
      <c r="N195" s="59">
        <f t="shared" si="120"/>
        <v>0</v>
      </c>
      <c r="O195" s="63">
        <f t="shared" si="121"/>
        <v>0</v>
      </c>
      <c r="P195" s="59">
        <f t="shared" si="122"/>
        <v>0</v>
      </c>
      <c r="Q195" s="63">
        <f t="shared" si="123"/>
        <v>0</v>
      </c>
      <c r="R195" s="59">
        <f t="shared" si="124"/>
        <v>0</v>
      </c>
      <c r="S195" s="63">
        <f t="shared" si="125"/>
        <v>0</v>
      </c>
      <c r="T195" s="155"/>
      <c r="U195" s="156"/>
      <c r="V195" s="154">
        <v>179</v>
      </c>
      <c r="W195" s="63">
        <f>'Default parameters'!E193</f>
        <v>8.6600000000000005E-7</v>
      </c>
      <c r="X195" s="59">
        <f t="shared" si="90"/>
        <v>0</v>
      </c>
      <c r="Y195" s="63">
        <f t="shared" si="91"/>
        <v>0</v>
      </c>
      <c r="Z195" s="59">
        <f t="shared" si="92"/>
        <v>0</v>
      </c>
      <c r="AA195" s="63">
        <f t="shared" si="93"/>
        <v>0</v>
      </c>
      <c r="AB195" s="59">
        <f t="shared" si="94"/>
        <v>0</v>
      </c>
      <c r="AC195" s="63">
        <f t="shared" si="95"/>
        <v>0</v>
      </c>
      <c r="AD195" s="155"/>
      <c r="AE195" s="156"/>
      <c r="AF195" s="154">
        <v>179</v>
      </c>
      <c r="AG195" s="63">
        <f>'Default parameters'!F193</f>
        <v>9.7500000000000006E-8</v>
      </c>
      <c r="AH195" s="59">
        <f t="shared" si="96"/>
        <v>0</v>
      </c>
      <c r="AI195" s="63">
        <f t="shared" si="97"/>
        <v>0</v>
      </c>
      <c r="AJ195" s="59">
        <f t="shared" si="98"/>
        <v>0</v>
      </c>
      <c r="AK195" s="63">
        <f t="shared" si="99"/>
        <v>0</v>
      </c>
      <c r="AL195" s="59">
        <f t="shared" si="100"/>
        <v>0</v>
      </c>
      <c r="AM195" s="63">
        <f t="shared" si="101"/>
        <v>0</v>
      </c>
      <c r="AN195" s="155"/>
      <c r="AO195" s="156"/>
      <c r="AP195" s="154">
        <v>179</v>
      </c>
      <c r="AQ195" s="63">
        <f>'Default parameters'!G193</f>
        <v>3.22E-7</v>
      </c>
      <c r="AR195" s="59">
        <f t="shared" si="102"/>
        <v>0</v>
      </c>
      <c r="AS195" s="63">
        <f t="shared" si="103"/>
        <v>0</v>
      </c>
      <c r="AT195" s="59">
        <f t="shared" si="104"/>
        <v>0</v>
      </c>
      <c r="AU195" s="63">
        <f t="shared" si="105"/>
        <v>0</v>
      </c>
      <c r="AV195" s="59">
        <f t="shared" si="106"/>
        <v>0</v>
      </c>
      <c r="AW195" s="63">
        <f t="shared" si="107"/>
        <v>0</v>
      </c>
      <c r="AX195" s="155"/>
      <c r="AY195" s="156"/>
      <c r="AZ195" s="154">
        <v>179</v>
      </c>
      <c r="BA195" s="63">
        <v>3.22E-7</v>
      </c>
      <c r="BB195" s="59">
        <f t="shared" si="108"/>
        <v>0</v>
      </c>
      <c r="BC195" s="63">
        <f t="shared" si="109"/>
        <v>0</v>
      </c>
      <c r="BD195" s="59">
        <f t="shared" si="110"/>
        <v>0</v>
      </c>
      <c r="BE195" s="63">
        <f t="shared" si="111"/>
        <v>0</v>
      </c>
      <c r="BF195" s="59">
        <f t="shared" si="112"/>
        <v>0</v>
      </c>
      <c r="BG195" s="63">
        <f t="shared" si="113"/>
        <v>0</v>
      </c>
    </row>
    <row r="196" spans="2:59" x14ac:dyDescent="0.25">
      <c r="B196" s="154">
        <v>180</v>
      </c>
      <c r="C196" s="63">
        <f>'Default parameters'!C194</f>
        <v>1.28E-10</v>
      </c>
      <c r="D196" s="59">
        <f t="shared" si="114"/>
        <v>0</v>
      </c>
      <c r="E196" s="63">
        <f t="shared" si="115"/>
        <v>0</v>
      </c>
      <c r="F196" s="59">
        <f t="shared" si="116"/>
        <v>0</v>
      </c>
      <c r="G196" s="63">
        <f t="shared" si="117"/>
        <v>0</v>
      </c>
      <c r="H196" s="59">
        <f t="shared" si="118"/>
        <v>0</v>
      </c>
      <c r="I196" s="63">
        <f t="shared" si="119"/>
        <v>0</v>
      </c>
      <c r="J196" s="155"/>
      <c r="K196" s="156"/>
      <c r="L196" s="154">
        <v>180</v>
      </c>
      <c r="M196" s="63">
        <f>'Default parameters'!D194</f>
        <v>2.21E-11</v>
      </c>
      <c r="N196" s="59">
        <f t="shared" si="120"/>
        <v>0</v>
      </c>
      <c r="O196" s="63">
        <f t="shared" si="121"/>
        <v>0</v>
      </c>
      <c r="P196" s="59">
        <f t="shared" si="122"/>
        <v>0</v>
      </c>
      <c r="Q196" s="63">
        <f t="shared" si="123"/>
        <v>0</v>
      </c>
      <c r="R196" s="59">
        <f t="shared" si="124"/>
        <v>0</v>
      </c>
      <c r="S196" s="63">
        <f t="shared" si="125"/>
        <v>0</v>
      </c>
      <c r="T196" s="155"/>
      <c r="U196" s="156"/>
      <c r="V196" s="154">
        <v>180</v>
      </c>
      <c r="W196" s="63">
        <f>'Default parameters'!E194</f>
        <v>7.9299999999999997E-7</v>
      </c>
      <c r="X196" s="59">
        <f t="shared" si="90"/>
        <v>0</v>
      </c>
      <c r="Y196" s="63">
        <f t="shared" si="91"/>
        <v>0</v>
      </c>
      <c r="Z196" s="59">
        <f t="shared" si="92"/>
        <v>0</v>
      </c>
      <c r="AA196" s="63">
        <f t="shared" si="93"/>
        <v>0</v>
      </c>
      <c r="AB196" s="59">
        <f t="shared" si="94"/>
        <v>0</v>
      </c>
      <c r="AC196" s="63">
        <f t="shared" si="95"/>
        <v>0</v>
      </c>
      <c r="AD196" s="155"/>
      <c r="AE196" s="156"/>
      <c r="AF196" s="154">
        <v>180</v>
      </c>
      <c r="AG196" s="63">
        <f>'Default parameters'!F194</f>
        <v>8.7400000000000002E-8</v>
      </c>
      <c r="AH196" s="59">
        <f t="shared" si="96"/>
        <v>0</v>
      </c>
      <c r="AI196" s="63">
        <f t="shared" si="97"/>
        <v>0</v>
      </c>
      <c r="AJ196" s="59">
        <f t="shared" si="98"/>
        <v>0</v>
      </c>
      <c r="AK196" s="63">
        <f t="shared" si="99"/>
        <v>0</v>
      </c>
      <c r="AL196" s="59">
        <f t="shared" si="100"/>
        <v>0</v>
      </c>
      <c r="AM196" s="63">
        <f t="shared" si="101"/>
        <v>0</v>
      </c>
      <c r="AN196" s="155"/>
      <c r="AO196" s="156"/>
      <c r="AP196" s="154">
        <v>180</v>
      </c>
      <c r="AQ196" s="63">
        <f>'Default parameters'!G194</f>
        <v>2.91E-7</v>
      </c>
      <c r="AR196" s="59">
        <f t="shared" si="102"/>
        <v>0</v>
      </c>
      <c r="AS196" s="63">
        <f t="shared" si="103"/>
        <v>0</v>
      </c>
      <c r="AT196" s="59">
        <f t="shared" si="104"/>
        <v>0</v>
      </c>
      <c r="AU196" s="63">
        <f t="shared" si="105"/>
        <v>0</v>
      </c>
      <c r="AV196" s="59">
        <f t="shared" si="106"/>
        <v>0</v>
      </c>
      <c r="AW196" s="63">
        <f t="shared" si="107"/>
        <v>0</v>
      </c>
      <c r="AX196" s="155"/>
      <c r="AY196" s="156"/>
      <c r="AZ196" s="154">
        <v>180</v>
      </c>
      <c r="BA196" s="63">
        <v>2.91E-7</v>
      </c>
      <c r="BB196" s="59">
        <f t="shared" si="108"/>
        <v>0</v>
      </c>
      <c r="BC196" s="63">
        <f t="shared" si="109"/>
        <v>0</v>
      </c>
      <c r="BD196" s="59">
        <f t="shared" si="110"/>
        <v>0</v>
      </c>
      <c r="BE196" s="63">
        <f t="shared" si="111"/>
        <v>0</v>
      </c>
      <c r="BF196" s="59">
        <f t="shared" si="112"/>
        <v>0</v>
      </c>
      <c r="BG196" s="63">
        <f t="shared" si="113"/>
        <v>0</v>
      </c>
    </row>
    <row r="197" spans="2:59" x14ac:dyDescent="0.25">
      <c r="B197" s="154">
        <v>181</v>
      </c>
      <c r="C197" s="63">
        <f>'Default parameters'!C195</f>
        <v>1.09E-10</v>
      </c>
      <c r="D197" s="59">
        <f t="shared" si="114"/>
        <v>0</v>
      </c>
      <c r="E197" s="63">
        <f t="shared" si="115"/>
        <v>0</v>
      </c>
      <c r="F197" s="59">
        <f t="shared" si="116"/>
        <v>0</v>
      </c>
      <c r="G197" s="63">
        <f t="shared" si="117"/>
        <v>0</v>
      </c>
      <c r="H197" s="59">
        <f t="shared" si="118"/>
        <v>0</v>
      </c>
      <c r="I197" s="63">
        <f t="shared" si="119"/>
        <v>0</v>
      </c>
      <c r="J197" s="155"/>
      <c r="K197" s="156"/>
      <c r="L197" s="154">
        <v>181</v>
      </c>
      <c r="M197" s="63">
        <f>'Default parameters'!D195</f>
        <v>1.8399999999999999E-11</v>
      </c>
      <c r="N197" s="59">
        <f t="shared" si="120"/>
        <v>0</v>
      </c>
      <c r="O197" s="63">
        <f t="shared" si="121"/>
        <v>0</v>
      </c>
      <c r="P197" s="59">
        <f t="shared" si="122"/>
        <v>0</v>
      </c>
      <c r="Q197" s="63">
        <f t="shared" si="123"/>
        <v>0</v>
      </c>
      <c r="R197" s="59">
        <f t="shared" si="124"/>
        <v>0</v>
      </c>
      <c r="S197" s="63">
        <f t="shared" si="125"/>
        <v>0</v>
      </c>
      <c r="T197" s="155"/>
      <c r="U197" s="156"/>
      <c r="V197" s="154">
        <v>181</v>
      </c>
      <c r="W197" s="63">
        <f>'Default parameters'!E195</f>
        <v>7.2600000000000002E-7</v>
      </c>
      <c r="X197" s="59">
        <f t="shared" si="90"/>
        <v>0</v>
      </c>
      <c r="Y197" s="63">
        <f t="shared" si="91"/>
        <v>0</v>
      </c>
      <c r="Z197" s="59">
        <f t="shared" si="92"/>
        <v>0</v>
      </c>
      <c r="AA197" s="63">
        <f t="shared" si="93"/>
        <v>0</v>
      </c>
      <c r="AB197" s="59">
        <f t="shared" si="94"/>
        <v>0</v>
      </c>
      <c r="AC197" s="63">
        <f t="shared" si="95"/>
        <v>0</v>
      </c>
      <c r="AD197" s="155"/>
      <c r="AE197" s="156"/>
      <c r="AF197" s="154">
        <v>181</v>
      </c>
      <c r="AG197" s="63">
        <f>'Default parameters'!F195</f>
        <v>7.8199999999999999E-8</v>
      </c>
      <c r="AH197" s="59">
        <f t="shared" si="96"/>
        <v>0</v>
      </c>
      <c r="AI197" s="63">
        <f t="shared" si="97"/>
        <v>0</v>
      </c>
      <c r="AJ197" s="59">
        <f t="shared" si="98"/>
        <v>0</v>
      </c>
      <c r="AK197" s="63">
        <f t="shared" si="99"/>
        <v>0</v>
      </c>
      <c r="AL197" s="59">
        <f t="shared" si="100"/>
        <v>0</v>
      </c>
      <c r="AM197" s="63">
        <f t="shared" si="101"/>
        <v>0</v>
      </c>
      <c r="AN197" s="155"/>
      <c r="AO197" s="156"/>
      <c r="AP197" s="154">
        <v>181</v>
      </c>
      <c r="AQ197" s="63">
        <f>'Default parameters'!G195</f>
        <v>2.6399999999999998E-7</v>
      </c>
      <c r="AR197" s="59">
        <f t="shared" si="102"/>
        <v>0</v>
      </c>
      <c r="AS197" s="63">
        <f t="shared" si="103"/>
        <v>0</v>
      </c>
      <c r="AT197" s="59">
        <f t="shared" si="104"/>
        <v>0</v>
      </c>
      <c r="AU197" s="63">
        <f t="shared" si="105"/>
        <v>0</v>
      </c>
      <c r="AV197" s="59">
        <f t="shared" si="106"/>
        <v>0</v>
      </c>
      <c r="AW197" s="63">
        <f t="shared" si="107"/>
        <v>0</v>
      </c>
      <c r="AX197" s="155"/>
      <c r="AY197" s="156"/>
      <c r="AZ197" s="154">
        <v>181</v>
      </c>
      <c r="BA197" s="63">
        <v>2.6399999999999998E-7</v>
      </c>
      <c r="BB197" s="59">
        <f t="shared" si="108"/>
        <v>0</v>
      </c>
      <c r="BC197" s="63">
        <f t="shared" si="109"/>
        <v>0</v>
      </c>
      <c r="BD197" s="59">
        <f t="shared" si="110"/>
        <v>0</v>
      </c>
      <c r="BE197" s="63">
        <f t="shared" si="111"/>
        <v>0</v>
      </c>
      <c r="BF197" s="59">
        <f t="shared" si="112"/>
        <v>0</v>
      </c>
      <c r="BG197" s="63">
        <f t="shared" si="113"/>
        <v>0</v>
      </c>
    </row>
    <row r="198" spans="2:59" x14ac:dyDescent="0.25">
      <c r="B198" s="154">
        <v>182</v>
      </c>
      <c r="C198" s="63">
        <f>'Default parameters'!C196</f>
        <v>9.1700000000000004E-11</v>
      </c>
      <c r="D198" s="59">
        <f t="shared" si="114"/>
        <v>0</v>
      </c>
      <c r="E198" s="63">
        <f t="shared" si="115"/>
        <v>0</v>
      </c>
      <c r="F198" s="59">
        <f t="shared" si="116"/>
        <v>0</v>
      </c>
      <c r="G198" s="63">
        <f t="shared" si="117"/>
        <v>0</v>
      </c>
      <c r="H198" s="59">
        <f t="shared" si="118"/>
        <v>0</v>
      </c>
      <c r="I198" s="63">
        <f t="shared" si="119"/>
        <v>0</v>
      </c>
      <c r="J198" s="155"/>
      <c r="K198" s="156"/>
      <c r="L198" s="154">
        <v>182</v>
      </c>
      <c r="M198" s="63">
        <f>'Default parameters'!D196</f>
        <v>1.5300000000000001E-11</v>
      </c>
      <c r="N198" s="59">
        <f t="shared" si="120"/>
        <v>0</v>
      </c>
      <c r="O198" s="63">
        <f t="shared" si="121"/>
        <v>0</v>
      </c>
      <c r="P198" s="59">
        <f t="shared" si="122"/>
        <v>0</v>
      </c>
      <c r="Q198" s="63">
        <f t="shared" si="123"/>
        <v>0</v>
      </c>
      <c r="R198" s="59">
        <f t="shared" si="124"/>
        <v>0</v>
      </c>
      <c r="S198" s="63">
        <f t="shared" si="125"/>
        <v>0</v>
      </c>
      <c r="T198" s="155"/>
      <c r="U198" s="156"/>
      <c r="V198" s="154">
        <v>182</v>
      </c>
      <c r="W198" s="63">
        <f>'Default parameters'!E196</f>
        <v>6.6400000000000002E-7</v>
      </c>
      <c r="X198" s="59">
        <f t="shared" si="90"/>
        <v>0</v>
      </c>
      <c r="Y198" s="63">
        <f t="shared" si="91"/>
        <v>0</v>
      </c>
      <c r="Z198" s="59">
        <f t="shared" si="92"/>
        <v>0</v>
      </c>
      <c r="AA198" s="63">
        <f t="shared" si="93"/>
        <v>0</v>
      </c>
      <c r="AB198" s="59">
        <f t="shared" si="94"/>
        <v>0</v>
      </c>
      <c r="AC198" s="63">
        <f t="shared" si="95"/>
        <v>0</v>
      </c>
      <c r="AD198" s="155"/>
      <c r="AE198" s="156"/>
      <c r="AF198" s="154">
        <v>182</v>
      </c>
      <c r="AG198" s="63">
        <f>'Default parameters'!F196</f>
        <v>6.9899999999999997E-8</v>
      </c>
      <c r="AH198" s="59">
        <f t="shared" si="96"/>
        <v>0</v>
      </c>
      <c r="AI198" s="63">
        <f t="shared" si="97"/>
        <v>0</v>
      </c>
      <c r="AJ198" s="59">
        <f t="shared" si="98"/>
        <v>0</v>
      </c>
      <c r="AK198" s="63">
        <f t="shared" si="99"/>
        <v>0</v>
      </c>
      <c r="AL198" s="59">
        <f t="shared" si="100"/>
        <v>0</v>
      </c>
      <c r="AM198" s="63">
        <f t="shared" si="101"/>
        <v>0</v>
      </c>
      <c r="AN198" s="155"/>
      <c r="AO198" s="156"/>
      <c r="AP198" s="154">
        <v>182</v>
      </c>
      <c r="AQ198" s="63">
        <f>'Default parameters'!G196</f>
        <v>2.3799999999999999E-7</v>
      </c>
      <c r="AR198" s="59">
        <f t="shared" si="102"/>
        <v>0</v>
      </c>
      <c r="AS198" s="63">
        <f t="shared" si="103"/>
        <v>0</v>
      </c>
      <c r="AT198" s="59">
        <f t="shared" si="104"/>
        <v>0</v>
      </c>
      <c r="AU198" s="63">
        <f t="shared" si="105"/>
        <v>0</v>
      </c>
      <c r="AV198" s="59">
        <f t="shared" si="106"/>
        <v>0</v>
      </c>
      <c r="AW198" s="63">
        <f t="shared" si="107"/>
        <v>0</v>
      </c>
      <c r="AX198" s="155"/>
      <c r="AY198" s="156"/>
      <c r="AZ198" s="154">
        <v>182</v>
      </c>
      <c r="BA198" s="63">
        <v>2.3799999999999999E-7</v>
      </c>
      <c r="BB198" s="59">
        <f t="shared" si="108"/>
        <v>0</v>
      </c>
      <c r="BC198" s="63">
        <f t="shared" si="109"/>
        <v>0</v>
      </c>
      <c r="BD198" s="59">
        <f t="shared" si="110"/>
        <v>0</v>
      </c>
      <c r="BE198" s="63">
        <f t="shared" si="111"/>
        <v>0</v>
      </c>
      <c r="BF198" s="59">
        <f t="shared" si="112"/>
        <v>0</v>
      </c>
      <c r="BG198" s="63">
        <f t="shared" si="113"/>
        <v>0</v>
      </c>
    </row>
    <row r="199" spans="2:59" x14ac:dyDescent="0.25">
      <c r="B199" s="154">
        <v>183</v>
      </c>
      <c r="C199" s="63">
        <f>'Default parameters'!C197</f>
        <v>7.7399999999999999E-11</v>
      </c>
      <c r="D199" s="59">
        <f t="shared" si="114"/>
        <v>0</v>
      </c>
      <c r="E199" s="63">
        <f t="shared" si="115"/>
        <v>0</v>
      </c>
      <c r="F199" s="59">
        <f t="shared" si="116"/>
        <v>0</v>
      </c>
      <c r="G199" s="63">
        <f t="shared" si="117"/>
        <v>0</v>
      </c>
      <c r="H199" s="59">
        <f t="shared" si="118"/>
        <v>0</v>
      </c>
      <c r="I199" s="63">
        <f t="shared" si="119"/>
        <v>0</v>
      </c>
      <c r="J199" s="155"/>
      <c r="K199" s="156"/>
      <c r="L199" s="154">
        <v>183</v>
      </c>
      <c r="M199" s="63">
        <f>'Default parameters'!D197</f>
        <v>1.27E-11</v>
      </c>
      <c r="N199" s="59">
        <f t="shared" si="120"/>
        <v>0</v>
      </c>
      <c r="O199" s="63">
        <f t="shared" si="121"/>
        <v>0</v>
      </c>
      <c r="P199" s="59">
        <f t="shared" si="122"/>
        <v>0</v>
      </c>
      <c r="Q199" s="63">
        <f t="shared" si="123"/>
        <v>0</v>
      </c>
      <c r="R199" s="59">
        <f t="shared" si="124"/>
        <v>0</v>
      </c>
      <c r="S199" s="63">
        <f t="shared" si="125"/>
        <v>0</v>
      </c>
      <c r="T199" s="155"/>
      <c r="U199" s="156"/>
      <c r="V199" s="154">
        <v>183</v>
      </c>
      <c r="W199" s="63">
        <f>'Default parameters'!E197</f>
        <v>6.0699999999999997E-7</v>
      </c>
      <c r="X199" s="59">
        <f t="shared" si="90"/>
        <v>0</v>
      </c>
      <c r="Y199" s="63">
        <f t="shared" si="91"/>
        <v>0</v>
      </c>
      <c r="Z199" s="59">
        <f t="shared" si="92"/>
        <v>0</v>
      </c>
      <c r="AA199" s="63">
        <f t="shared" si="93"/>
        <v>0</v>
      </c>
      <c r="AB199" s="59">
        <f t="shared" si="94"/>
        <v>0</v>
      </c>
      <c r="AC199" s="63">
        <f t="shared" si="95"/>
        <v>0</v>
      </c>
      <c r="AD199" s="155"/>
      <c r="AE199" s="156"/>
      <c r="AF199" s="154">
        <v>183</v>
      </c>
      <c r="AG199" s="63">
        <f>'Default parameters'!F197</f>
        <v>6.2499999999999997E-8</v>
      </c>
      <c r="AH199" s="59">
        <f t="shared" si="96"/>
        <v>0</v>
      </c>
      <c r="AI199" s="63">
        <f t="shared" si="97"/>
        <v>0</v>
      </c>
      <c r="AJ199" s="59">
        <f t="shared" si="98"/>
        <v>0</v>
      </c>
      <c r="AK199" s="63">
        <f t="shared" si="99"/>
        <v>0</v>
      </c>
      <c r="AL199" s="59">
        <f t="shared" si="100"/>
        <v>0</v>
      </c>
      <c r="AM199" s="63">
        <f t="shared" si="101"/>
        <v>0</v>
      </c>
      <c r="AN199" s="155"/>
      <c r="AO199" s="156"/>
      <c r="AP199" s="154">
        <v>183</v>
      </c>
      <c r="AQ199" s="63">
        <f>'Default parameters'!G197</f>
        <v>2.1500000000000001E-7</v>
      </c>
      <c r="AR199" s="59">
        <f t="shared" si="102"/>
        <v>0</v>
      </c>
      <c r="AS199" s="63">
        <f t="shared" si="103"/>
        <v>0</v>
      </c>
      <c r="AT199" s="59">
        <f t="shared" si="104"/>
        <v>0</v>
      </c>
      <c r="AU199" s="63">
        <f t="shared" si="105"/>
        <v>0</v>
      </c>
      <c r="AV199" s="59">
        <f t="shared" si="106"/>
        <v>0</v>
      </c>
      <c r="AW199" s="63">
        <f t="shared" si="107"/>
        <v>0</v>
      </c>
      <c r="AX199" s="155"/>
      <c r="AY199" s="156"/>
      <c r="AZ199" s="154">
        <v>183</v>
      </c>
      <c r="BA199" s="63">
        <v>2.1500000000000001E-7</v>
      </c>
      <c r="BB199" s="59">
        <f t="shared" si="108"/>
        <v>0</v>
      </c>
      <c r="BC199" s="63">
        <f t="shared" si="109"/>
        <v>0</v>
      </c>
      <c r="BD199" s="59">
        <f t="shared" si="110"/>
        <v>0</v>
      </c>
      <c r="BE199" s="63">
        <f t="shared" si="111"/>
        <v>0</v>
      </c>
      <c r="BF199" s="59">
        <f t="shared" si="112"/>
        <v>0</v>
      </c>
      <c r="BG199" s="63">
        <f t="shared" si="113"/>
        <v>0</v>
      </c>
    </row>
    <row r="200" spans="2:59" x14ac:dyDescent="0.25">
      <c r="B200" s="154">
        <v>184</v>
      </c>
      <c r="C200" s="63">
        <f>'Default parameters'!C198</f>
        <v>6.5200000000000005E-11</v>
      </c>
      <c r="D200" s="59">
        <f t="shared" si="114"/>
        <v>0</v>
      </c>
      <c r="E200" s="63">
        <f t="shared" si="115"/>
        <v>0</v>
      </c>
      <c r="F200" s="59">
        <f t="shared" si="116"/>
        <v>0</v>
      </c>
      <c r="G200" s="63">
        <f t="shared" si="117"/>
        <v>0</v>
      </c>
      <c r="H200" s="59">
        <f t="shared" si="118"/>
        <v>0</v>
      </c>
      <c r="I200" s="63">
        <f t="shared" si="119"/>
        <v>0</v>
      </c>
      <c r="J200" s="155"/>
      <c r="K200" s="156"/>
      <c r="L200" s="154">
        <v>184</v>
      </c>
      <c r="M200" s="63">
        <f>'Default parameters'!D198</f>
        <v>1.0599999999999999E-11</v>
      </c>
      <c r="N200" s="59">
        <f t="shared" si="120"/>
        <v>0</v>
      </c>
      <c r="O200" s="63">
        <f t="shared" si="121"/>
        <v>0</v>
      </c>
      <c r="P200" s="59">
        <f t="shared" si="122"/>
        <v>0</v>
      </c>
      <c r="Q200" s="63">
        <f t="shared" si="123"/>
        <v>0</v>
      </c>
      <c r="R200" s="59">
        <f t="shared" si="124"/>
        <v>0</v>
      </c>
      <c r="S200" s="63">
        <f t="shared" si="125"/>
        <v>0</v>
      </c>
      <c r="T200" s="155"/>
      <c r="U200" s="156"/>
      <c r="V200" s="154">
        <v>184</v>
      </c>
      <c r="W200" s="63">
        <f>'Default parameters'!E198</f>
        <v>5.5499999999999998E-7</v>
      </c>
      <c r="X200" s="59">
        <f t="shared" si="90"/>
        <v>0</v>
      </c>
      <c r="Y200" s="63">
        <f t="shared" si="91"/>
        <v>0</v>
      </c>
      <c r="Z200" s="59">
        <f t="shared" si="92"/>
        <v>0</v>
      </c>
      <c r="AA200" s="63">
        <f t="shared" si="93"/>
        <v>0</v>
      </c>
      <c r="AB200" s="59">
        <f t="shared" si="94"/>
        <v>0</v>
      </c>
      <c r="AC200" s="63">
        <f t="shared" si="95"/>
        <v>0</v>
      </c>
      <c r="AD200" s="155"/>
      <c r="AE200" s="156"/>
      <c r="AF200" s="154">
        <v>184</v>
      </c>
      <c r="AG200" s="63">
        <f>'Default parameters'!F198</f>
        <v>5.5799999999999997E-8</v>
      </c>
      <c r="AH200" s="59">
        <f t="shared" si="96"/>
        <v>0</v>
      </c>
      <c r="AI200" s="63">
        <f t="shared" si="97"/>
        <v>0</v>
      </c>
      <c r="AJ200" s="59">
        <f t="shared" si="98"/>
        <v>0</v>
      </c>
      <c r="AK200" s="63">
        <f t="shared" si="99"/>
        <v>0</v>
      </c>
      <c r="AL200" s="59">
        <f t="shared" si="100"/>
        <v>0</v>
      </c>
      <c r="AM200" s="63">
        <f t="shared" si="101"/>
        <v>0</v>
      </c>
      <c r="AN200" s="155"/>
      <c r="AO200" s="156"/>
      <c r="AP200" s="154">
        <v>184</v>
      </c>
      <c r="AQ200" s="63">
        <f>'Default parameters'!G198</f>
        <v>1.9399999999999999E-7</v>
      </c>
      <c r="AR200" s="59">
        <f t="shared" si="102"/>
        <v>0</v>
      </c>
      <c r="AS200" s="63">
        <f t="shared" si="103"/>
        <v>0</v>
      </c>
      <c r="AT200" s="59">
        <f t="shared" si="104"/>
        <v>0</v>
      </c>
      <c r="AU200" s="63">
        <f t="shared" si="105"/>
        <v>0</v>
      </c>
      <c r="AV200" s="59">
        <f t="shared" si="106"/>
        <v>0</v>
      </c>
      <c r="AW200" s="63">
        <f t="shared" si="107"/>
        <v>0</v>
      </c>
      <c r="AX200" s="155"/>
      <c r="AY200" s="156"/>
      <c r="AZ200" s="154">
        <v>184</v>
      </c>
      <c r="BA200" s="63">
        <v>1.9399999999999999E-7</v>
      </c>
      <c r="BB200" s="59">
        <f t="shared" si="108"/>
        <v>0</v>
      </c>
      <c r="BC200" s="63">
        <f t="shared" si="109"/>
        <v>0</v>
      </c>
      <c r="BD200" s="59">
        <f t="shared" si="110"/>
        <v>0</v>
      </c>
      <c r="BE200" s="63">
        <f t="shared" si="111"/>
        <v>0</v>
      </c>
      <c r="BF200" s="59">
        <f t="shared" si="112"/>
        <v>0</v>
      </c>
      <c r="BG200" s="63">
        <f t="shared" si="113"/>
        <v>0</v>
      </c>
    </row>
    <row r="201" spans="2:59" x14ac:dyDescent="0.25">
      <c r="B201" s="154">
        <v>185</v>
      </c>
      <c r="C201" s="63">
        <f>'Default parameters'!C199</f>
        <v>5.4899999999999999E-11</v>
      </c>
      <c r="D201" s="59">
        <f t="shared" si="114"/>
        <v>0</v>
      </c>
      <c r="E201" s="63">
        <f t="shared" si="115"/>
        <v>0</v>
      </c>
      <c r="F201" s="59">
        <f t="shared" si="116"/>
        <v>0</v>
      </c>
      <c r="G201" s="63">
        <f t="shared" si="117"/>
        <v>0</v>
      </c>
      <c r="H201" s="59">
        <f t="shared" si="118"/>
        <v>0</v>
      </c>
      <c r="I201" s="63">
        <f t="shared" si="119"/>
        <v>0</v>
      </c>
      <c r="J201" s="155"/>
      <c r="K201" s="156"/>
      <c r="L201" s="154">
        <v>185</v>
      </c>
      <c r="M201" s="63">
        <f>'Default parameters'!D199</f>
        <v>8.7600000000000006E-12</v>
      </c>
      <c r="N201" s="59">
        <f t="shared" si="120"/>
        <v>0</v>
      </c>
      <c r="O201" s="63">
        <f t="shared" si="121"/>
        <v>0</v>
      </c>
      <c r="P201" s="59">
        <f t="shared" si="122"/>
        <v>0</v>
      </c>
      <c r="Q201" s="63">
        <f t="shared" si="123"/>
        <v>0</v>
      </c>
      <c r="R201" s="59">
        <f t="shared" si="124"/>
        <v>0</v>
      </c>
      <c r="S201" s="63">
        <f t="shared" si="125"/>
        <v>0</v>
      </c>
      <c r="T201" s="155"/>
      <c r="U201" s="156"/>
      <c r="V201" s="154">
        <v>185</v>
      </c>
      <c r="W201" s="63">
        <f>'Default parameters'!E199</f>
        <v>5.06E-7</v>
      </c>
      <c r="X201" s="59">
        <f t="shared" si="90"/>
        <v>0</v>
      </c>
      <c r="Y201" s="63">
        <f t="shared" si="91"/>
        <v>0</v>
      </c>
      <c r="Z201" s="59">
        <f t="shared" si="92"/>
        <v>0</v>
      </c>
      <c r="AA201" s="63">
        <f t="shared" si="93"/>
        <v>0</v>
      </c>
      <c r="AB201" s="59">
        <f t="shared" si="94"/>
        <v>0</v>
      </c>
      <c r="AC201" s="63">
        <f t="shared" si="95"/>
        <v>0</v>
      </c>
      <c r="AD201" s="155"/>
      <c r="AE201" s="156"/>
      <c r="AF201" s="154">
        <v>185</v>
      </c>
      <c r="AG201" s="63">
        <f>'Default parameters'!F199</f>
        <v>4.9800000000000003E-8</v>
      </c>
      <c r="AH201" s="59">
        <f t="shared" si="96"/>
        <v>0</v>
      </c>
      <c r="AI201" s="63">
        <f t="shared" si="97"/>
        <v>0</v>
      </c>
      <c r="AJ201" s="59">
        <f t="shared" si="98"/>
        <v>0</v>
      </c>
      <c r="AK201" s="63">
        <f t="shared" si="99"/>
        <v>0</v>
      </c>
      <c r="AL201" s="59">
        <f t="shared" si="100"/>
        <v>0</v>
      </c>
      <c r="AM201" s="63">
        <f t="shared" si="101"/>
        <v>0</v>
      </c>
      <c r="AN201" s="155"/>
      <c r="AO201" s="156"/>
      <c r="AP201" s="154">
        <v>185</v>
      </c>
      <c r="AQ201" s="63">
        <f>'Default parameters'!G199</f>
        <v>1.7499999999999999E-7</v>
      </c>
      <c r="AR201" s="59">
        <f t="shared" si="102"/>
        <v>0</v>
      </c>
      <c r="AS201" s="63">
        <f t="shared" si="103"/>
        <v>0</v>
      </c>
      <c r="AT201" s="59">
        <f t="shared" si="104"/>
        <v>0</v>
      </c>
      <c r="AU201" s="63">
        <f t="shared" si="105"/>
        <v>0</v>
      </c>
      <c r="AV201" s="59">
        <f t="shared" si="106"/>
        <v>0</v>
      </c>
      <c r="AW201" s="63">
        <f t="shared" si="107"/>
        <v>0</v>
      </c>
      <c r="AX201" s="155"/>
      <c r="AY201" s="156"/>
      <c r="AZ201" s="154">
        <v>185</v>
      </c>
      <c r="BA201" s="63">
        <v>1.7499999999999999E-7</v>
      </c>
      <c r="BB201" s="59">
        <f t="shared" si="108"/>
        <v>0</v>
      </c>
      <c r="BC201" s="63">
        <f t="shared" si="109"/>
        <v>0</v>
      </c>
      <c r="BD201" s="59">
        <f t="shared" si="110"/>
        <v>0</v>
      </c>
      <c r="BE201" s="63">
        <f t="shared" si="111"/>
        <v>0</v>
      </c>
      <c r="BF201" s="59">
        <f t="shared" si="112"/>
        <v>0</v>
      </c>
      <c r="BG201" s="63">
        <f t="shared" si="113"/>
        <v>0</v>
      </c>
    </row>
    <row r="202" spans="2:59" x14ac:dyDescent="0.25">
      <c r="B202" s="154">
        <v>186</v>
      </c>
      <c r="C202" s="63">
        <f>'Default parameters'!C200</f>
        <v>4.6100000000000001E-11</v>
      </c>
      <c r="D202" s="59">
        <f t="shared" si="114"/>
        <v>0</v>
      </c>
      <c r="E202" s="63">
        <f t="shared" si="115"/>
        <v>0</v>
      </c>
      <c r="F202" s="59">
        <f t="shared" si="116"/>
        <v>0</v>
      </c>
      <c r="G202" s="63">
        <f t="shared" si="117"/>
        <v>0</v>
      </c>
      <c r="H202" s="59">
        <f t="shared" si="118"/>
        <v>0</v>
      </c>
      <c r="I202" s="63">
        <f t="shared" si="119"/>
        <v>0</v>
      </c>
      <c r="J202" s="155"/>
      <c r="K202" s="156"/>
      <c r="L202" s="154">
        <v>186</v>
      </c>
      <c r="M202" s="63">
        <f>'Default parameters'!D200</f>
        <v>7.25E-12</v>
      </c>
      <c r="N202" s="59">
        <f t="shared" si="120"/>
        <v>0</v>
      </c>
      <c r="O202" s="63">
        <f t="shared" si="121"/>
        <v>0</v>
      </c>
      <c r="P202" s="59">
        <f t="shared" si="122"/>
        <v>0</v>
      </c>
      <c r="Q202" s="63">
        <f t="shared" si="123"/>
        <v>0</v>
      </c>
      <c r="R202" s="59">
        <f t="shared" si="124"/>
        <v>0</v>
      </c>
      <c r="S202" s="63">
        <f t="shared" si="125"/>
        <v>0</v>
      </c>
      <c r="T202" s="155"/>
      <c r="U202" s="156"/>
      <c r="V202" s="154">
        <v>186</v>
      </c>
      <c r="W202" s="63">
        <f>'Default parameters'!E200</f>
        <v>4.6199999999999998E-7</v>
      </c>
      <c r="X202" s="59">
        <f t="shared" si="90"/>
        <v>0</v>
      </c>
      <c r="Y202" s="63">
        <f t="shared" si="91"/>
        <v>0</v>
      </c>
      <c r="Z202" s="59">
        <f t="shared" si="92"/>
        <v>0</v>
      </c>
      <c r="AA202" s="63">
        <f t="shared" si="93"/>
        <v>0</v>
      </c>
      <c r="AB202" s="59">
        <f t="shared" si="94"/>
        <v>0</v>
      </c>
      <c r="AC202" s="63">
        <f t="shared" si="95"/>
        <v>0</v>
      </c>
      <c r="AD202" s="155"/>
      <c r="AE202" s="156"/>
      <c r="AF202" s="154">
        <v>186</v>
      </c>
      <c r="AG202" s="63">
        <f>'Default parameters'!F200</f>
        <v>4.4400000000000001E-8</v>
      </c>
      <c r="AH202" s="59">
        <f t="shared" si="96"/>
        <v>0</v>
      </c>
      <c r="AI202" s="63">
        <f t="shared" si="97"/>
        <v>0</v>
      </c>
      <c r="AJ202" s="59">
        <f t="shared" si="98"/>
        <v>0</v>
      </c>
      <c r="AK202" s="63">
        <f t="shared" si="99"/>
        <v>0</v>
      </c>
      <c r="AL202" s="59">
        <f t="shared" si="100"/>
        <v>0</v>
      </c>
      <c r="AM202" s="63">
        <f t="shared" si="101"/>
        <v>0</v>
      </c>
      <c r="AN202" s="155"/>
      <c r="AO202" s="156"/>
      <c r="AP202" s="154">
        <v>186</v>
      </c>
      <c r="AQ202" s="63">
        <f>'Default parameters'!G200</f>
        <v>1.5800000000000001E-7</v>
      </c>
      <c r="AR202" s="59">
        <f t="shared" si="102"/>
        <v>0</v>
      </c>
      <c r="AS202" s="63">
        <f t="shared" si="103"/>
        <v>0</v>
      </c>
      <c r="AT202" s="59">
        <f t="shared" si="104"/>
        <v>0</v>
      </c>
      <c r="AU202" s="63">
        <f t="shared" si="105"/>
        <v>0</v>
      </c>
      <c r="AV202" s="59">
        <f t="shared" si="106"/>
        <v>0</v>
      </c>
      <c r="AW202" s="63">
        <f t="shared" si="107"/>
        <v>0</v>
      </c>
      <c r="AX202" s="155"/>
      <c r="AY202" s="156"/>
      <c r="AZ202" s="154">
        <v>186</v>
      </c>
      <c r="BA202" s="63">
        <v>1.5800000000000001E-7</v>
      </c>
      <c r="BB202" s="59">
        <f t="shared" si="108"/>
        <v>0</v>
      </c>
      <c r="BC202" s="63">
        <f t="shared" si="109"/>
        <v>0</v>
      </c>
      <c r="BD202" s="59">
        <f t="shared" si="110"/>
        <v>0</v>
      </c>
      <c r="BE202" s="63">
        <f t="shared" si="111"/>
        <v>0</v>
      </c>
      <c r="BF202" s="59">
        <f t="shared" si="112"/>
        <v>0</v>
      </c>
      <c r="BG202" s="63">
        <f t="shared" si="113"/>
        <v>0</v>
      </c>
    </row>
    <row r="203" spans="2:59" x14ac:dyDescent="0.25">
      <c r="B203" s="154">
        <v>187</v>
      </c>
      <c r="C203" s="63">
        <f>'Default parameters'!C201</f>
        <v>3.8699999999999999E-11</v>
      </c>
      <c r="D203" s="59">
        <f t="shared" si="114"/>
        <v>0</v>
      </c>
      <c r="E203" s="63">
        <f t="shared" si="115"/>
        <v>0</v>
      </c>
      <c r="F203" s="59">
        <f t="shared" si="116"/>
        <v>0</v>
      </c>
      <c r="G203" s="63">
        <f t="shared" si="117"/>
        <v>0</v>
      </c>
      <c r="H203" s="59">
        <f t="shared" si="118"/>
        <v>0</v>
      </c>
      <c r="I203" s="63">
        <f t="shared" si="119"/>
        <v>0</v>
      </c>
      <c r="J203" s="155"/>
      <c r="K203" s="156"/>
      <c r="L203" s="154">
        <v>187</v>
      </c>
      <c r="M203" s="63">
        <f>'Default parameters'!D201</f>
        <v>5.9900000000000001E-12</v>
      </c>
      <c r="N203" s="59">
        <f t="shared" si="120"/>
        <v>0</v>
      </c>
      <c r="O203" s="63">
        <f t="shared" si="121"/>
        <v>0</v>
      </c>
      <c r="P203" s="59">
        <f t="shared" si="122"/>
        <v>0</v>
      </c>
      <c r="Q203" s="63">
        <f t="shared" si="123"/>
        <v>0</v>
      </c>
      <c r="R203" s="59">
        <f t="shared" si="124"/>
        <v>0</v>
      </c>
      <c r="S203" s="63">
        <f t="shared" si="125"/>
        <v>0</v>
      </c>
      <c r="T203" s="155"/>
      <c r="U203" s="156"/>
      <c r="V203" s="154">
        <v>187</v>
      </c>
      <c r="W203" s="63">
        <f>'Default parameters'!E201</f>
        <v>4.2100000000000002E-7</v>
      </c>
      <c r="X203" s="59">
        <f t="shared" si="90"/>
        <v>0</v>
      </c>
      <c r="Y203" s="63">
        <f t="shared" si="91"/>
        <v>0</v>
      </c>
      <c r="Z203" s="59">
        <f t="shared" si="92"/>
        <v>0</v>
      </c>
      <c r="AA203" s="63">
        <f t="shared" si="93"/>
        <v>0</v>
      </c>
      <c r="AB203" s="59">
        <f t="shared" si="94"/>
        <v>0</v>
      </c>
      <c r="AC203" s="63">
        <f t="shared" si="95"/>
        <v>0</v>
      </c>
      <c r="AD203" s="155"/>
      <c r="AE203" s="156"/>
      <c r="AF203" s="154">
        <v>187</v>
      </c>
      <c r="AG203" s="63">
        <f>'Default parameters'!F201</f>
        <v>3.9500000000000003E-8</v>
      </c>
      <c r="AH203" s="59">
        <f t="shared" si="96"/>
        <v>0</v>
      </c>
      <c r="AI203" s="63">
        <f t="shared" si="97"/>
        <v>0</v>
      </c>
      <c r="AJ203" s="59">
        <f t="shared" si="98"/>
        <v>0</v>
      </c>
      <c r="AK203" s="63">
        <f t="shared" si="99"/>
        <v>0</v>
      </c>
      <c r="AL203" s="59">
        <f t="shared" si="100"/>
        <v>0</v>
      </c>
      <c r="AM203" s="63">
        <f t="shared" si="101"/>
        <v>0</v>
      </c>
      <c r="AN203" s="155"/>
      <c r="AO203" s="156"/>
      <c r="AP203" s="154">
        <v>187</v>
      </c>
      <c r="AQ203" s="63">
        <f>'Default parameters'!G201</f>
        <v>1.42E-7</v>
      </c>
      <c r="AR203" s="59">
        <f t="shared" si="102"/>
        <v>0</v>
      </c>
      <c r="AS203" s="63">
        <f t="shared" si="103"/>
        <v>0</v>
      </c>
      <c r="AT203" s="59">
        <f t="shared" si="104"/>
        <v>0</v>
      </c>
      <c r="AU203" s="63">
        <f t="shared" si="105"/>
        <v>0</v>
      </c>
      <c r="AV203" s="59">
        <f t="shared" si="106"/>
        <v>0</v>
      </c>
      <c r="AW203" s="63">
        <f t="shared" si="107"/>
        <v>0</v>
      </c>
      <c r="AX203" s="155"/>
      <c r="AY203" s="156"/>
      <c r="AZ203" s="154">
        <v>187</v>
      </c>
      <c r="BA203" s="63">
        <v>1.42E-7</v>
      </c>
      <c r="BB203" s="59">
        <f t="shared" si="108"/>
        <v>0</v>
      </c>
      <c r="BC203" s="63">
        <f t="shared" si="109"/>
        <v>0</v>
      </c>
      <c r="BD203" s="59">
        <f t="shared" si="110"/>
        <v>0</v>
      </c>
      <c r="BE203" s="63">
        <f t="shared" si="111"/>
        <v>0</v>
      </c>
      <c r="BF203" s="59">
        <f t="shared" si="112"/>
        <v>0</v>
      </c>
      <c r="BG203" s="63">
        <f t="shared" si="113"/>
        <v>0</v>
      </c>
    </row>
    <row r="204" spans="2:59" x14ac:dyDescent="0.25">
      <c r="B204" s="154">
        <v>188</v>
      </c>
      <c r="C204" s="63">
        <f>'Default parameters'!C202</f>
        <v>3.2499999999999998E-11</v>
      </c>
      <c r="D204" s="59">
        <f t="shared" si="114"/>
        <v>0</v>
      </c>
      <c r="E204" s="63">
        <f t="shared" si="115"/>
        <v>0</v>
      </c>
      <c r="F204" s="59">
        <f t="shared" si="116"/>
        <v>0</v>
      </c>
      <c r="G204" s="63">
        <f t="shared" si="117"/>
        <v>0</v>
      </c>
      <c r="H204" s="59">
        <f t="shared" si="118"/>
        <v>0</v>
      </c>
      <c r="I204" s="63">
        <f t="shared" si="119"/>
        <v>0</v>
      </c>
      <c r="J204" s="155"/>
      <c r="K204" s="156"/>
      <c r="L204" s="154">
        <v>188</v>
      </c>
      <c r="M204" s="63">
        <f>'Default parameters'!D202</f>
        <v>4.9400000000000004E-12</v>
      </c>
      <c r="N204" s="59">
        <f t="shared" si="120"/>
        <v>0</v>
      </c>
      <c r="O204" s="63">
        <f t="shared" si="121"/>
        <v>0</v>
      </c>
      <c r="P204" s="59">
        <f t="shared" si="122"/>
        <v>0</v>
      </c>
      <c r="Q204" s="63">
        <f t="shared" si="123"/>
        <v>0</v>
      </c>
      <c r="R204" s="59">
        <f t="shared" si="124"/>
        <v>0</v>
      </c>
      <c r="S204" s="63">
        <f t="shared" si="125"/>
        <v>0</v>
      </c>
      <c r="T204" s="155"/>
      <c r="U204" s="156"/>
      <c r="V204" s="154">
        <v>188</v>
      </c>
      <c r="W204" s="63">
        <f>'Default parameters'!E202</f>
        <v>3.84E-7</v>
      </c>
      <c r="X204" s="59">
        <f t="shared" si="90"/>
        <v>0</v>
      </c>
      <c r="Y204" s="63">
        <f t="shared" si="91"/>
        <v>0</v>
      </c>
      <c r="Z204" s="59">
        <f t="shared" si="92"/>
        <v>0</v>
      </c>
      <c r="AA204" s="63">
        <f t="shared" si="93"/>
        <v>0</v>
      </c>
      <c r="AB204" s="59">
        <f t="shared" si="94"/>
        <v>0</v>
      </c>
      <c r="AC204" s="63">
        <f t="shared" si="95"/>
        <v>0</v>
      </c>
      <c r="AD204" s="155"/>
      <c r="AE204" s="156"/>
      <c r="AF204" s="154">
        <v>188</v>
      </c>
      <c r="AG204" s="63">
        <f>'Default parameters'!F202</f>
        <v>3.5199999999999998E-8</v>
      </c>
      <c r="AH204" s="59">
        <f t="shared" si="96"/>
        <v>0</v>
      </c>
      <c r="AI204" s="63">
        <f t="shared" si="97"/>
        <v>0</v>
      </c>
      <c r="AJ204" s="59">
        <f t="shared" si="98"/>
        <v>0</v>
      </c>
      <c r="AK204" s="63">
        <f t="shared" si="99"/>
        <v>0</v>
      </c>
      <c r="AL204" s="59">
        <f t="shared" si="100"/>
        <v>0</v>
      </c>
      <c r="AM204" s="63">
        <f t="shared" si="101"/>
        <v>0</v>
      </c>
      <c r="AN204" s="155"/>
      <c r="AO204" s="156"/>
      <c r="AP204" s="154">
        <v>188</v>
      </c>
      <c r="AQ204" s="63">
        <f>'Default parameters'!G202</f>
        <v>1.2800000000000001E-7</v>
      </c>
      <c r="AR204" s="59">
        <f t="shared" si="102"/>
        <v>0</v>
      </c>
      <c r="AS204" s="63">
        <f t="shared" si="103"/>
        <v>0</v>
      </c>
      <c r="AT204" s="59">
        <f t="shared" si="104"/>
        <v>0</v>
      </c>
      <c r="AU204" s="63">
        <f t="shared" si="105"/>
        <v>0</v>
      </c>
      <c r="AV204" s="59">
        <f t="shared" si="106"/>
        <v>0</v>
      </c>
      <c r="AW204" s="63">
        <f t="shared" si="107"/>
        <v>0</v>
      </c>
      <c r="AX204" s="155"/>
      <c r="AY204" s="156"/>
      <c r="AZ204" s="154">
        <v>188</v>
      </c>
      <c r="BA204" s="63">
        <v>1.2800000000000001E-7</v>
      </c>
      <c r="BB204" s="59">
        <f t="shared" si="108"/>
        <v>0</v>
      </c>
      <c r="BC204" s="63">
        <f t="shared" si="109"/>
        <v>0</v>
      </c>
      <c r="BD204" s="59">
        <f t="shared" si="110"/>
        <v>0</v>
      </c>
      <c r="BE204" s="63">
        <f t="shared" si="111"/>
        <v>0</v>
      </c>
      <c r="BF204" s="59">
        <f t="shared" si="112"/>
        <v>0</v>
      </c>
      <c r="BG204" s="63">
        <f t="shared" si="113"/>
        <v>0</v>
      </c>
    </row>
    <row r="205" spans="2:59" x14ac:dyDescent="0.25">
      <c r="B205" s="154">
        <v>189</v>
      </c>
      <c r="C205" s="63">
        <f>'Default parameters'!C203</f>
        <v>2.72E-11</v>
      </c>
      <c r="D205" s="59">
        <f t="shared" si="114"/>
        <v>0</v>
      </c>
      <c r="E205" s="63">
        <f t="shared" si="115"/>
        <v>0</v>
      </c>
      <c r="F205" s="59">
        <f t="shared" si="116"/>
        <v>0</v>
      </c>
      <c r="G205" s="63">
        <f t="shared" si="117"/>
        <v>0</v>
      </c>
      <c r="H205" s="59">
        <f t="shared" si="118"/>
        <v>0</v>
      </c>
      <c r="I205" s="63">
        <f t="shared" si="119"/>
        <v>0</v>
      </c>
      <c r="J205" s="155"/>
      <c r="K205" s="156"/>
      <c r="L205" s="154">
        <v>189</v>
      </c>
      <c r="M205" s="63">
        <f>'Default parameters'!D203</f>
        <v>4.0700000000000002E-12</v>
      </c>
      <c r="N205" s="59">
        <f t="shared" si="120"/>
        <v>0</v>
      </c>
      <c r="O205" s="63">
        <f t="shared" si="121"/>
        <v>0</v>
      </c>
      <c r="P205" s="59">
        <f t="shared" si="122"/>
        <v>0</v>
      </c>
      <c r="Q205" s="63">
        <f t="shared" si="123"/>
        <v>0</v>
      </c>
      <c r="R205" s="59">
        <f t="shared" si="124"/>
        <v>0</v>
      </c>
      <c r="S205" s="63">
        <f t="shared" si="125"/>
        <v>0</v>
      </c>
      <c r="T205" s="155"/>
      <c r="U205" s="156"/>
      <c r="V205" s="154">
        <v>189</v>
      </c>
      <c r="W205" s="63">
        <f>'Default parameters'!E203</f>
        <v>3.4900000000000001E-7</v>
      </c>
      <c r="X205" s="59">
        <f t="shared" si="90"/>
        <v>0</v>
      </c>
      <c r="Y205" s="63">
        <f t="shared" si="91"/>
        <v>0</v>
      </c>
      <c r="Z205" s="59">
        <f t="shared" si="92"/>
        <v>0</v>
      </c>
      <c r="AA205" s="63">
        <f t="shared" si="93"/>
        <v>0</v>
      </c>
      <c r="AB205" s="59">
        <f t="shared" si="94"/>
        <v>0</v>
      </c>
      <c r="AC205" s="63">
        <f t="shared" si="95"/>
        <v>0</v>
      </c>
      <c r="AD205" s="155"/>
      <c r="AE205" s="156"/>
      <c r="AF205" s="154">
        <v>189</v>
      </c>
      <c r="AG205" s="63">
        <f>'Default parameters'!F203</f>
        <v>3.1300000000000002E-8</v>
      </c>
      <c r="AH205" s="59">
        <f t="shared" si="96"/>
        <v>0</v>
      </c>
      <c r="AI205" s="63">
        <f t="shared" si="97"/>
        <v>0</v>
      </c>
      <c r="AJ205" s="59">
        <f t="shared" si="98"/>
        <v>0</v>
      </c>
      <c r="AK205" s="63">
        <f t="shared" si="99"/>
        <v>0</v>
      </c>
      <c r="AL205" s="59">
        <f t="shared" si="100"/>
        <v>0</v>
      </c>
      <c r="AM205" s="63">
        <f t="shared" si="101"/>
        <v>0</v>
      </c>
      <c r="AN205" s="155"/>
      <c r="AO205" s="156"/>
      <c r="AP205" s="154">
        <v>189</v>
      </c>
      <c r="AQ205" s="63">
        <f>'Default parameters'!G203</f>
        <v>1.15E-7</v>
      </c>
      <c r="AR205" s="59">
        <f t="shared" si="102"/>
        <v>0</v>
      </c>
      <c r="AS205" s="63">
        <f t="shared" si="103"/>
        <v>0</v>
      </c>
      <c r="AT205" s="59">
        <f t="shared" si="104"/>
        <v>0</v>
      </c>
      <c r="AU205" s="63">
        <f t="shared" si="105"/>
        <v>0</v>
      </c>
      <c r="AV205" s="59">
        <f t="shared" si="106"/>
        <v>0</v>
      </c>
      <c r="AW205" s="63">
        <f t="shared" si="107"/>
        <v>0</v>
      </c>
      <c r="AX205" s="155"/>
      <c r="AY205" s="156"/>
      <c r="AZ205" s="154">
        <v>189</v>
      </c>
      <c r="BA205" s="63">
        <v>1.15E-7</v>
      </c>
      <c r="BB205" s="59">
        <f t="shared" si="108"/>
        <v>0</v>
      </c>
      <c r="BC205" s="63">
        <f t="shared" si="109"/>
        <v>0</v>
      </c>
      <c r="BD205" s="59">
        <f t="shared" si="110"/>
        <v>0</v>
      </c>
      <c r="BE205" s="63">
        <f t="shared" si="111"/>
        <v>0</v>
      </c>
      <c r="BF205" s="59">
        <f t="shared" si="112"/>
        <v>0</v>
      </c>
      <c r="BG205" s="63">
        <f t="shared" si="113"/>
        <v>0</v>
      </c>
    </row>
    <row r="206" spans="2:59" x14ac:dyDescent="0.25">
      <c r="B206" s="154">
        <v>190</v>
      </c>
      <c r="C206" s="63">
        <f>'Default parameters'!C204</f>
        <v>2.27E-11</v>
      </c>
      <c r="D206" s="59">
        <f t="shared" si="114"/>
        <v>0</v>
      </c>
      <c r="E206" s="63">
        <f t="shared" si="115"/>
        <v>0</v>
      </c>
      <c r="F206" s="59">
        <f t="shared" si="116"/>
        <v>0</v>
      </c>
      <c r="G206" s="63">
        <f t="shared" si="117"/>
        <v>0</v>
      </c>
      <c r="H206" s="59">
        <f t="shared" si="118"/>
        <v>0</v>
      </c>
      <c r="I206" s="63">
        <f t="shared" si="119"/>
        <v>0</v>
      </c>
      <c r="J206" s="155"/>
      <c r="K206" s="156"/>
      <c r="L206" s="154">
        <v>190</v>
      </c>
      <c r="M206" s="63">
        <f>'Default parameters'!D204</f>
        <v>3.3500000000000001E-12</v>
      </c>
      <c r="N206" s="59">
        <f t="shared" si="120"/>
        <v>0</v>
      </c>
      <c r="O206" s="63">
        <f t="shared" si="121"/>
        <v>0</v>
      </c>
      <c r="P206" s="59">
        <f t="shared" si="122"/>
        <v>0</v>
      </c>
      <c r="Q206" s="63">
        <f t="shared" si="123"/>
        <v>0</v>
      </c>
      <c r="R206" s="59">
        <f t="shared" si="124"/>
        <v>0</v>
      </c>
      <c r="S206" s="63">
        <f t="shared" si="125"/>
        <v>0</v>
      </c>
      <c r="T206" s="155"/>
      <c r="U206" s="156"/>
      <c r="V206" s="154">
        <v>190</v>
      </c>
      <c r="W206" s="63">
        <f>'Default parameters'!E204</f>
        <v>3.1800000000000002E-7</v>
      </c>
      <c r="X206" s="59">
        <f t="shared" si="90"/>
        <v>0</v>
      </c>
      <c r="Y206" s="63">
        <f t="shared" si="91"/>
        <v>0</v>
      </c>
      <c r="Z206" s="59">
        <f t="shared" si="92"/>
        <v>0</v>
      </c>
      <c r="AA206" s="63">
        <f t="shared" si="93"/>
        <v>0</v>
      </c>
      <c r="AB206" s="59">
        <f t="shared" si="94"/>
        <v>0</v>
      </c>
      <c r="AC206" s="63">
        <f t="shared" si="95"/>
        <v>0</v>
      </c>
      <c r="AD206" s="155"/>
      <c r="AE206" s="156"/>
      <c r="AF206" s="154">
        <v>190</v>
      </c>
      <c r="AG206" s="63">
        <f>'Default parameters'!F204</f>
        <v>2.7800000000000001E-8</v>
      </c>
      <c r="AH206" s="59">
        <f t="shared" si="96"/>
        <v>0</v>
      </c>
      <c r="AI206" s="63">
        <f t="shared" si="97"/>
        <v>0</v>
      </c>
      <c r="AJ206" s="59">
        <f t="shared" si="98"/>
        <v>0</v>
      </c>
      <c r="AK206" s="63">
        <f t="shared" si="99"/>
        <v>0</v>
      </c>
      <c r="AL206" s="59">
        <f t="shared" si="100"/>
        <v>0</v>
      </c>
      <c r="AM206" s="63">
        <f t="shared" si="101"/>
        <v>0</v>
      </c>
      <c r="AN206" s="155"/>
      <c r="AO206" s="156"/>
      <c r="AP206" s="154">
        <v>190</v>
      </c>
      <c r="AQ206" s="63">
        <f>'Default parameters'!G204</f>
        <v>1.04E-7</v>
      </c>
      <c r="AR206" s="59">
        <f t="shared" si="102"/>
        <v>0</v>
      </c>
      <c r="AS206" s="63">
        <f t="shared" si="103"/>
        <v>0</v>
      </c>
      <c r="AT206" s="59">
        <f t="shared" si="104"/>
        <v>0</v>
      </c>
      <c r="AU206" s="63">
        <f t="shared" si="105"/>
        <v>0</v>
      </c>
      <c r="AV206" s="59">
        <f t="shared" si="106"/>
        <v>0</v>
      </c>
      <c r="AW206" s="63">
        <f t="shared" si="107"/>
        <v>0</v>
      </c>
      <c r="AX206" s="155"/>
      <c r="AY206" s="156"/>
      <c r="AZ206" s="154">
        <v>190</v>
      </c>
      <c r="BA206" s="63">
        <v>1.04E-7</v>
      </c>
      <c r="BB206" s="59">
        <f t="shared" si="108"/>
        <v>0</v>
      </c>
      <c r="BC206" s="63">
        <f t="shared" si="109"/>
        <v>0</v>
      </c>
      <c r="BD206" s="59">
        <f t="shared" si="110"/>
        <v>0</v>
      </c>
      <c r="BE206" s="63">
        <f t="shared" si="111"/>
        <v>0</v>
      </c>
      <c r="BF206" s="59">
        <f t="shared" si="112"/>
        <v>0</v>
      </c>
      <c r="BG206" s="63">
        <f t="shared" si="113"/>
        <v>0</v>
      </c>
    </row>
    <row r="207" spans="2:59" x14ac:dyDescent="0.25">
      <c r="B207" s="154">
        <v>191</v>
      </c>
      <c r="C207" s="63">
        <f>'Default parameters'!C205</f>
        <v>1.8999999999999999E-11</v>
      </c>
      <c r="D207" s="59">
        <f t="shared" si="114"/>
        <v>0</v>
      </c>
      <c r="E207" s="63">
        <f t="shared" si="115"/>
        <v>0</v>
      </c>
      <c r="F207" s="59">
        <f t="shared" si="116"/>
        <v>0</v>
      </c>
      <c r="G207" s="63">
        <f t="shared" si="117"/>
        <v>0</v>
      </c>
      <c r="H207" s="59">
        <f t="shared" si="118"/>
        <v>0</v>
      </c>
      <c r="I207" s="63">
        <f t="shared" si="119"/>
        <v>0</v>
      </c>
      <c r="J207" s="155"/>
      <c r="K207" s="156"/>
      <c r="L207" s="154">
        <v>191</v>
      </c>
      <c r="M207" s="63">
        <f>'Default parameters'!D205</f>
        <v>2.7500000000000002E-12</v>
      </c>
      <c r="N207" s="59">
        <f t="shared" si="120"/>
        <v>0</v>
      </c>
      <c r="O207" s="63">
        <f t="shared" si="121"/>
        <v>0</v>
      </c>
      <c r="P207" s="59">
        <f t="shared" si="122"/>
        <v>0</v>
      </c>
      <c r="Q207" s="63">
        <f t="shared" si="123"/>
        <v>0</v>
      </c>
      <c r="R207" s="59">
        <f t="shared" si="124"/>
        <v>0</v>
      </c>
      <c r="S207" s="63">
        <f t="shared" si="125"/>
        <v>0</v>
      </c>
      <c r="T207" s="155"/>
      <c r="U207" s="156"/>
      <c r="V207" s="154">
        <v>191</v>
      </c>
      <c r="W207" s="63">
        <f>'Default parameters'!E205</f>
        <v>2.8900000000000001E-7</v>
      </c>
      <c r="X207" s="59">
        <f t="shared" si="90"/>
        <v>0</v>
      </c>
      <c r="Y207" s="63">
        <f t="shared" si="91"/>
        <v>0</v>
      </c>
      <c r="Z207" s="59">
        <f t="shared" si="92"/>
        <v>0</v>
      </c>
      <c r="AA207" s="63">
        <f t="shared" si="93"/>
        <v>0</v>
      </c>
      <c r="AB207" s="59">
        <f t="shared" si="94"/>
        <v>0</v>
      </c>
      <c r="AC207" s="63">
        <f t="shared" si="95"/>
        <v>0</v>
      </c>
      <c r="AD207" s="155"/>
      <c r="AE207" s="156"/>
      <c r="AF207" s="154">
        <v>191</v>
      </c>
      <c r="AG207" s="63">
        <f>'Default parameters'!F205</f>
        <v>2.4699999999999999E-8</v>
      </c>
      <c r="AH207" s="59">
        <f t="shared" si="96"/>
        <v>0</v>
      </c>
      <c r="AI207" s="63">
        <f t="shared" si="97"/>
        <v>0</v>
      </c>
      <c r="AJ207" s="59">
        <f t="shared" si="98"/>
        <v>0</v>
      </c>
      <c r="AK207" s="63">
        <f t="shared" si="99"/>
        <v>0</v>
      </c>
      <c r="AL207" s="59">
        <f t="shared" si="100"/>
        <v>0</v>
      </c>
      <c r="AM207" s="63">
        <f t="shared" si="101"/>
        <v>0</v>
      </c>
      <c r="AN207" s="155"/>
      <c r="AO207" s="156"/>
      <c r="AP207" s="154">
        <v>191</v>
      </c>
      <c r="AQ207" s="63">
        <f>'Default parameters'!G205</f>
        <v>9.3200000000000001E-8</v>
      </c>
      <c r="AR207" s="59">
        <f t="shared" si="102"/>
        <v>0</v>
      </c>
      <c r="AS207" s="63">
        <f t="shared" si="103"/>
        <v>0</v>
      </c>
      <c r="AT207" s="59">
        <f t="shared" si="104"/>
        <v>0</v>
      </c>
      <c r="AU207" s="63">
        <f t="shared" si="105"/>
        <v>0</v>
      </c>
      <c r="AV207" s="59">
        <f t="shared" si="106"/>
        <v>0</v>
      </c>
      <c r="AW207" s="63">
        <f t="shared" si="107"/>
        <v>0</v>
      </c>
      <c r="AX207" s="155"/>
      <c r="AY207" s="156"/>
      <c r="AZ207" s="154">
        <v>191</v>
      </c>
      <c r="BA207" s="63">
        <v>9.3200000000000001E-8</v>
      </c>
      <c r="BB207" s="59">
        <f t="shared" si="108"/>
        <v>0</v>
      </c>
      <c r="BC207" s="63">
        <f t="shared" si="109"/>
        <v>0</v>
      </c>
      <c r="BD207" s="59">
        <f t="shared" si="110"/>
        <v>0</v>
      </c>
      <c r="BE207" s="63">
        <f t="shared" si="111"/>
        <v>0</v>
      </c>
      <c r="BF207" s="59">
        <f t="shared" si="112"/>
        <v>0</v>
      </c>
      <c r="BG207" s="63">
        <f t="shared" si="113"/>
        <v>0</v>
      </c>
    </row>
    <row r="208" spans="2:59" x14ac:dyDescent="0.25">
      <c r="B208" s="154">
        <v>192</v>
      </c>
      <c r="C208" s="63">
        <f>'Default parameters'!C206</f>
        <v>1.58E-11</v>
      </c>
      <c r="D208" s="59">
        <f t="shared" si="114"/>
        <v>0</v>
      </c>
      <c r="E208" s="63">
        <f t="shared" si="115"/>
        <v>0</v>
      </c>
      <c r="F208" s="59">
        <f t="shared" si="116"/>
        <v>0</v>
      </c>
      <c r="G208" s="63">
        <f t="shared" si="117"/>
        <v>0</v>
      </c>
      <c r="H208" s="59">
        <f t="shared" si="118"/>
        <v>0</v>
      </c>
      <c r="I208" s="63">
        <f t="shared" si="119"/>
        <v>0</v>
      </c>
      <c r="J208" s="155"/>
      <c r="K208" s="156"/>
      <c r="L208" s="154">
        <v>192</v>
      </c>
      <c r="M208" s="63">
        <f>'Default parameters'!D206</f>
        <v>2.2600000000000001E-12</v>
      </c>
      <c r="N208" s="59">
        <f t="shared" si="120"/>
        <v>0</v>
      </c>
      <c r="O208" s="63">
        <f t="shared" si="121"/>
        <v>0</v>
      </c>
      <c r="P208" s="59">
        <f t="shared" si="122"/>
        <v>0</v>
      </c>
      <c r="Q208" s="63">
        <f t="shared" si="123"/>
        <v>0</v>
      </c>
      <c r="R208" s="59">
        <f t="shared" si="124"/>
        <v>0</v>
      </c>
      <c r="S208" s="63">
        <f t="shared" si="125"/>
        <v>0</v>
      </c>
      <c r="T208" s="155"/>
      <c r="U208" s="156"/>
      <c r="V208" s="154">
        <v>192</v>
      </c>
      <c r="W208" s="63">
        <f>'Default parameters'!E206</f>
        <v>2.6199999999999999E-7</v>
      </c>
      <c r="X208" s="59">
        <f t="shared" si="90"/>
        <v>0</v>
      </c>
      <c r="Y208" s="63">
        <f t="shared" si="91"/>
        <v>0</v>
      </c>
      <c r="Z208" s="59">
        <f t="shared" si="92"/>
        <v>0</v>
      </c>
      <c r="AA208" s="63">
        <f t="shared" si="93"/>
        <v>0</v>
      </c>
      <c r="AB208" s="59">
        <f t="shared" si="94"/>
        <v>0</v>
      </c>
      <c r="AC208" s="63">
        <f t="shared" si="95"/>
        <v>0</v>
      </c>
      <c r="AD208" s="155"/>
      <c r="AE208" s="156"/>
      <c r="AF208" s="154">
        <v>192</v>
      </c>
      <c r="AG208" s="63">
        <f>'Default parameters'!F206</f>
        <v>2.1900000000000001E-8</v>
      </c>
      <c r="AH208" s="59">
        <f t="shared" si="96"/>
        <v>0</v>
      </c>
      <c r="AI208" s="63">
        <f t="shared" si="97"/>
        <v>0</v>
      </c>
      <c r="AJ208" s="59">
        <f t="shared" si="98"/>
        <v>0</v>
      </c>
      <c r="AK208" s="63">
        <f t="shared" si="99"/>
        <v>0</v>
      </c>
      <c r="AL208" s="59">
        <f t="shared" si="100"/>
        <v>0</v>
      </c>
      <c r="AM208" s="63">
        <f t="shared" si="101"/>
        <v>0</v>
      </c>
      <c r="AN208" s="155"/>
      <c r="AO208" s="156"/>
      <c r="AP208" s="154">
        <v>192</v>
      </c>
      <c r="AQ208" s="63">
        <f>'Default parameters'!G206</f>
        <v>8.3599999999999994E-8</v>
      </c>
      <c r="AR208" s="59">
        <f t="shared" si="102"/>
        <v>0</v>
      </c>
      <c r="AS208" s="63">
        <f t="shared" si="103"/>
        <v>0</v>
      </c>
      <c r="AT208" s="59">
        <f t="shared" si="104"/>
        <v>0</v>
      </c>
      <c r="AU208" s="63">
        <f t="shared" si="105"/>
        <v>0</v>
      </c>
      <c r="AV208" s="59">
        <f t="shared" si="106"/>
        <v>0</v>
      </c>
      <c r="AW208" s="63">
        <f t="shared" si="107"/>
        <v>0</v>
      </c>
      <c r="AX208" s="155"/>
      <c r="AY208" s="156"/>
      <c r="AZ208" s="154">
        <v>192</v>
      </c>
      <c r="BA208" s="63">
        <v>8.3599999999999994E-8</v>
      </c>
      <c r="BB208" s="59">
        <f t="shared" si="108"/>
        <v>0</v>
      </c>
      <c r="BC208" s="63">
        <f t="shared" si="109"/>
        <v>0</v>
      </c>
      <c r="BD208" s="59">
        <f t="shared" si="110"/>
        <v>0</v>
      </c>
      <c r="BE208" s="63">
        <f t="shared" si="111"/>
        <v>0</v>
      </c>
      <c r="BF208" s="59">
        <f t="shared" si="112"/>
        <v>0</v>
      </c>
      <c r="BG208" s="63">
        <f t="shared" si="113"/>
        <v>0</v>
      </c>
    </row>
    <row r="209" spans="2:59" x14ac:dyDescent="0.25">
      <c r="B209" s="154">
        <v>193</v>
      </c>
      <c r="C209" s="63">
        <f>'Default parameters'!C207</f>
        <v>1.32E-11</v>
      </c>
      <c r="D209" s="59">
        <f t="shared" si="114"/>
        <v>0</v>
      </c>
      <c r="E209" s="63">
        <f t="shared" si="115"/>
        <v>0</v>
      </c>
      <c r="F209" s="59">
        <f t="shared" si="116"/>
        <v>0</v>
      </c>
      <c r="G209" s="63">
        <f t="shared" si="117"/>
        <v>0</v>
      </c>
      <c r="H209" s="59">
        <f t="shared" si="118"/>
        <v>0</v>
      </c>
      <c r="I209" s="63">
        <f t="shared" si="119"/>
        <v>0</v>
      </c>
      <c r="J209" s="155"/>
      <c r="K209" s="156"/>
      <c r="L209" s="154">
        <v>193</v>
      </c>
      <c r="M209" s="63">
        <f>'Default parameters'!D207</f>
        <v>1.85E-12</v>
      </c>
      <c r="N209" s="59">
        <f t="shared" si="120"/>
        <v>0</v>
      </c>
      <c r="O209" s="63">
        <f t="shared" si="121"/>
        <v>0</v>
      </c>
      <c r="P209" s="59">
        <f t="shared" si="122"/>
        <v>0</v>
      </c>
      <c r="Q209" s="63">
        <f t="shared" si="123"/>
        <v>0</v>
      </c>
      <c r="R209" s="59">
        <f t="shared" si="124"/>
        <v>0</v>
      </c>
      <c r="S209" s="63">
        <f t="shared" si="125"/>
        <v>0</v>
      </c>
      <c r="T209" s="155"/>
      <c r="U209" s="156"/>
      <c r="V209" s="154">
        <v>193</v>
      </c>
      <c r="W209" s="63">
        <f>'Default parameters'!E207</f>
        <v>2.3799999999999999E-7</v>
      </c>
      <c r="X209" s="59">
        <f t="shared" ref="X209:X272" si="126">IF(AND(V209&gt;($N$8-1), V209&lt;$N$9),1,0)</f>
        <v>0</v>
      </c>
      <c r="Y209" s="63">
        <f t="shared" ref="Y209:Y272" si="127">X209*W209</f>
        <v>0</v>
      </c>
      <c r="Z209" s="59">
        <f t="shared" ref="Z209:Z272" si="128">IF(AND(V209&gt;($O$8-1), V209&lt;$O$9),1,0)</f>
        <v>0</v>
      </c>
      <c r="AA209" s="63">
        <f t="shared" ref="AA209:AA272" si="129">Z209*W209</f>
        <v>0</v>
      </c>
      <c r="AB209" s="59">
        <f t="shared" ref="AB209:AB272" si="130">IF(AND(V209&gt;($P$8-1), V209&lt;$P$9),1,0)</f>
        <v>0</v>
      </c>
      <c r="AC209" s="63">
        <f t="shared" ref="AC209:AC272" si="131">AB209*W209</f>
        <v>0</v>
      </c>
      <c r="AD209" s="155"/>
      <c r="AE209" s="156"/>
      <c r="AF209" s="154">
        <v>193</v>
      </c>
      <c r="AG209" s="63">
        <f>'Default parameters'!F207</f>
        <v>1.9399999999999998E-8</v>
      </c>
      <c r="AH209" s="59">
        <f t="shared" ref="AH209:AH272" si="132">IF(AND(AF209&gt;($N$8-1), AF209&lt;$N$9),1,0)</f>
        <v>0</v>
      </c>
      <c r="AI209" s="63">
        <f t="shared" ref="AI209:AI272" si="133">AH209*AG209</f>
        <v>0</v>
      </c>
      <c r="AJ209" s="59">
        <f t="shared" ref="AJ209:AJ272" si="134">IF(AND(AF209&gt;($O$8-1), AF209&lt;$O$9),1,0)</f>
        <v>0</v>
      </c>
      <c r="AK209" s="63">
        <f t="shared" ref="AK209:AK272" si="135">AJ209*AG209</f>
        <v>0</v>
      </c>
      <c r="AL209" s="59">
        <f t="shared" ref="AL209:AL272" si="136">IF(AND(AF209&gt;($P$8-1), AF209&lt;$P$9),1,0)</f>
        <v>0</v>
      </c>
      <c r="AM209" s="63">
        <f t="shared" ref="AM209:AM272" si="137">AL209*AG209</f>
        <v>0</v>
      </c>
      <c r="AN209" s="155"/>
      <c r="AO209" s="156"/>
      <c r="AP209" s="154">
        <v>193</v>
      </c>
      <c r="AQ209" s="63">
        <f>'Default parameters'!G207</f>
        <v>7.4999999999999997E-8</v>
      </c>
      <c r="AR209" s="59">
        <f t="shared" ref="AR209:AR272" si="138">IF(AND(AP209&gt;($N$8-1), AP209&lt;$N$9),1,0)</f>
        <v>0</v>
      </c>
      <c r="AS209" s="63">
        <f t="shared" ref="AS209:AS272" si="139">AR209*AQ209</f>
        <v>0</v>
      </c>
      <c r="AT209" s="59">
        <f t="shared" ref="AT209:AT272" si="140">IF(AND(AP209&gt;($O$8-1), AP209&lt;$O$9),1,0)</f>
        <v>0</v>
      </c>
      <c r="AU209" s="63">
        <f t="shared" ref="AU209:AU272" si="141">AT209*AQ209</f>
        <v>0</v>
      </c>
      <c r="AV209" s="59">
        <f t="shared" ref="AV209:AV272" si="142">IF(AND(AP209&gt;($P$8-1), AP209&lt;$P$9),1,0)</f>
        <v>0</v>
      </c>
      <c r="AW209" s="63">
        <f t="shared" ref="AW209:AW272" si="143">AV209*AQ209</f>
        <v>0</v>
      </c>
      <c r="AX209" s="155"/>
      <c r="AY209" s="156"/>
      <c r="AZ209" s="154">
        <v>193</v>
      </c>
      <c r="BA209" s="63">
        <v>7.4999999999999997E-8</v>
      </c>
      <c r="BB209" s="59">
        <f t="shared" ref="BB209:BB272" si="144">IF(AND(AZ209&gt;($N$8-1), AZ209&lt;$N$9),1,0)</f>
        <v>0</v>
      </c>
      <c r="BC209" s="63">
        <f t="shared" ref="BC209:BC272" si="145">BB209*BA209</f>
        <v>0</v>
      </c>
      <c r="BD209" s="59">
        <f t="shared" ref="BD209:BD272" si="146">IF(AND(AZ209&gt;($O$8-1), AZ209&lt;$O$9),1,0)</f>
        <v>0</v>
      </c>
      <c r="BE209" s="63">
        <f t="shared" ref="BE209:BE272" si="147">BD209*BA209</f>
        <v>0</v>
      </c>
      <c r="BF209" s="59">
        <f t="shared" ref="BF209:BF272" si="148">IF(AND(AZ209&gt;($P$8-1), AZ209&lt;$P$9),1,0)</f>
        <v>0</v>
      </c>
      <c r="BG209" s="63">
        <f t="shared" ref="BG209:BG272" si="149">BF209*BA209</f>
        <v>0</v>
      </c>
    </row>
    <row r="210" spans="2:59" x14ac:dyDescent="0.25">
      <c r="B210" s="154">
        <v>194</v>
      </c>
      <c r="C210" s="63">
        <f>'Default parameters'!C208</f>
        <v>1.1000000000000001E-11</v>
      </c>
      <c r="D210" s="59">
        <f t="shared" si="114"/>
        <v>0</v>
      </c>
      <c r="E210" s="63">
        <f t="shared" si="115"/>
        <v>0</v>
      </c>
      <c r="F210" s="59">
        <f t="shared" si="116"/>
        <v>0</v>
      </c>
      <c r="G210" s="63">
        <f t="shared" si="117"/>
        <v>0</v>
      </c>
      <c r="H210" s="59">
        <f t="shared" si="118"/>
        <v>0</v>
      </c>
      <c r="I210" s="63">
        <f t="shared" si="119"/>
        <v>0</v>
      </c>
      <c r="J210" s="155"/>
      <c r="K210" s="156"/>
      <c r="L210" s="154">
        <v>194</v>
      </c>
      <c r="M210" s="63">
        <f>'Default parameters'!D208</f>
        <v>1.51E-12</v>
      </c>
      <c r="N210" s="59">
        <f t="shared" si="120"/>
        <v>0</v>
      </c>
      <c r="O210" s="63">
        <f t="shared" si="121"/>
        <v>0</v>
      </c>
      <c r="P210" s="59">
        <f t="shared" si="122"/>
        <v>0</v>
      </c>
      <c r="Q210" s="63">
        <f t="shared" si="123"/>
        <v>0</v>
      </c>
      <c r="R210" s="59">
        <f t="shared" si="124"/>
        <v>0</v>
      </c>
      <c r="S210" s="63">
        <f t="shared" si="125"/>
        <v>0</v>
      </c>
      <c r="T210" s="155"/>
      <c r="U210" s="156"/>
      <c r="V210" s="154">
        <v>194</v>
      </c>
      <c r="W210" s="63">
        <f>'Default parameters'!E208</f>
        <v>2.1500000000000001E-7</v>
      </c>
      <c r="X210" s="59">
        <f t="shared" si="126"/>
        <v>0</v>
      </c>
      <c r="Y210" s="63">
        <f t="shared" si="127"/>
        <v>0</v>
      </c>
      <c r="Z210" s="59">
        <f t="shared" si="128"/>
        <v>0</v>
      </c>
      <c r="AA210" s="63">
        <f t="shared" si="129"/>
        <v>0</v>
      </c>
      <c r="AB210" s="59">
        <f t="shared" si="130"/>
        <v>0</v>
      </c>
      <c r="AC210" s="63">
        <f t="shared" si="131"/>
        <v>0</v>
      </c>
      <c r="AD210" s="155"/>
      <c r="AE210" s="156"/>
      <c r="AF210" s="154">
        <v>194</v>
      </c>
      <c r="AG210" s="63">
        <f>'Default parameters'!F208</f>
        <v>1.7199999999999999E-8</v>
      </c>
      <c r="AH210" s="59">
        <f t="shared" si="132"/>
        <v>0</v>
      </c>
      <c r="AI210" s="63">
        <f t="shared" si="133"/>
        <v>0</v>
      </c>
      <c r="AJ210" s="59">
        <f t="shared" si="134"/>
        <v>0</v>
      </c>
      <c r="AK210" s="63">
        <f t="shared" si="135"/>
        <v>0</v>
      </c>
      <c r="AL210" s="59">
        <f t="shared" si="136"/>
        <v>0</v>
      </c>
      <c r="AM210" s="63">
        <f t="shared" si="137"/>
        <v>0</v>
      </c>
      <c r="AN210" s="155"/>
      <c r="AO210" s="156"/>
      <c r="AP210" s="154">
        <v>194</v>
      </c>
      <c r="AQ210" s="63">
        <f>'Default parameters'!G208</f>
        <v>6.7200000000000006E-8</v>
      </c>
      <c r="AR210" s="59">
        <f t="shared" si="138"/>
        <v>0</v>
      </c>
      <c r="AS210" s="63">
        <f t="shared" si="139"/>
        <v>0</v>
      </c>
      <c r="AT210" s="59">
        <f t="shared" si="140"/>
        <v>0</v>
      </c>
      <c r="AU210" s="63">
        <f t="shared" si="141"/>
        <v>0</v>
      </c>
      <c r="AV210" s="59">
        <f t="shared" si="142"/>
        <v>0</v>
      </c>
      <c r="AW210" s="63">
        <f t="shared" si="143"/>
        <v>0</v>
      </c>
      <c r="AX210" s="155"/>
      <c r="AY210" s="156"/>
      <c r="AZ210" s="154">
        <v>194</v>
      </c>
      <c r="BA210" s="63">
        <v>6.7200000000000006E-8</v>
      </c>
      <c r="BB210" s="59">
        <f t="shared" si="144"/>
        <v>0</v>
      </c>
      <c r="BC210" s="63">
        <f t="shared" si="145"/>
        <v>0</v>
      </c>
      <c r="BD210" s="59">
        <f t="shared" si="146"/>
        <v>0</v>
      </c>
      <c r="BE210" s="63">
        <f t="shared" si="147"/>
        <v>0</v>
      </c>
      <c r="BF210" s="59">
        <f t="shared" si="148"/>
        <v>0</v>
      </c>
      <c r="BG210" s="63">
        <f t="shared" si="149"/>
        <v>0</v>
      </c>
    </row>
    <row r="211" spans="2:59" x14ac:dyDescent="0.25">
      <c r="B211" s="154">
        <v>195</v>
      </c>
      <c r="C211" s="63">
        <f>'Default parameters'!C209</f>
        <v>9.1199999999999999E-12</v>
      </c>
      <c r="D211" s="59">
        <f t="shared" si="114"/>
        <v>0</v>
      </c>
      <c r="E211" s="63">
        <f t="shared" si="115"/>
        <v>0</v>
      </c>
      <c r="F211" s="59">
        <f t="shared" si="116"/>
        <v>0</v>
      </c>
      <c r="G211" s="63">
        <f t="shared" si="117"/>
        <v>0</v>
      </c>
      <c r="H211" s="59">
        <f t="shared" si="118"/>
        <v>0</v>
      </c>
      <c r="I211" s="63">
        <f t="shared" si="119"/>
        <v>0</v>
      </c>
      <c r="J211" s="155"/>
      <c r="K211" s="156"/>
      <c r="L211" s="154">
        <v>195</v>
      </c>
      <c r="M211" s="63">
        <f>'Default parameters'!D209</f>
        <v>1.24E-12</v>
      </c>
      <c r="N211" s="59">
        <f t="shared" si="120"/>
        <v>0</v>
      </c>
      <c r="O211" s="63">
        <f t="shared" si="121"/>
        <v>0</v>
      </c>
      <c r="P211" s="59">
        <f t="shared" si="122"/>
        <v>0</v>
      </c>
      <c r="Q211" s="63">
        <f t="shared" si="123"/>
        <v>0</v>
      </c>
      <c r="R211" s="59">
        <f t="shared" si="124"/>
        <v>0</v>
      </c>
      <c r="S211" s="63">
        <f t="shared" si="125"/>
        <v>0</v>
      </c>
      <c r="T211" s="155"/>
      <c r="U211" s="156"/>
      <c r="V211" s="154">
        <v>195</v>
      </c>
      <c r="W211" s="63">
        <f>'Default parameters'!E209</f>
        <v>1.9500000000000001E-7</v>
      </c>
      <c r="X211" s="59">
        <f t="shared" si="126"/>
        <v>0</v>
      </c>
      <c r="Y211" s="63">
        <f t="shared" si="127"/>
        <v>0</v>
      </c>
      <c r="Z211" s="59">
        <f t="shared" si="128"/>
        <v>0</v>
      </c>
      <c r="AA211" s="63">
        <f t="shared" si="129"/>
        <v>0</v>
      </c>
      <c r="AB211" s="59">
        <f t="shared" si="130"/>
        <v>0</v>
      </c>
      <c r="AC211" s="63">
        <f t="shared" si="131"/>
        <v>0</v>
      </c>
      <c r="AD211" s="155"/>
      <c r="AE211" s="156"/>
      <c r="AF211" s="154">
        <v>195</v>
      </c>
      <c r="AG211" s="63">
        <f>'Default parameters'!F209</f>
        <v>1.52E-8</v>
      </c>
      <c r="AH211" s="59">
        <f t="shared" si="132"/>
        <v>0</v>
      </c>
      <c r="AI211" s="63">
        <f t="shared" si="133"/>
        <v>0</v>
      </c>
      <c r="AJ211" s="59">
        <f t="shared" si="134"/>
        <v>0</v>
      </c>
      <c r="AK211" s="63">
        <f t="shared" si="135"/>
        <v>0</v>
      </c>
      <c r="AL211" s="59">
        <f t="shared" si="136"/>
        <v>0</v>
      </c>
      <c r="AM211" s="63">
        <f t="shared" si="137"/>
        <v>0</v>
      </c>
      <c r="AN211" s="155"/>
      <c r="AO211" s="156"/>
      <c r="AP211" s="154">
        <v>195</v>
      </c>
      <c r="AQ211" s="63">
        <f>'Default parameters'!G209</f>
        <v>6.0100000000000002E-8</v>
      </c>
      <c r="AR211" s="59">
        <f t="shared" si="138"/>
        <v>0</v>
      </c>
      <c r="AS211" s="63">
        <f t="shared" si="139"/>
        <v>0</v>
      </c>
      <c r="AT211" s="59">
        <f t="shared" si="140"/>
        <v>0</v>
      </c>
      <c r="AU211" s="63">
        <f t="shared" si="141"/>
        <v>0</v>
      </c>
      <c r="AV211" s="59">
        <f t="shared" si="142"/>
        <v>0</v>
      </c>
      <c r="AW211" s="63">
        <f t="shared" si="143"/>
        <v>0</v>
      </c>
      <c r="AX211" s="155"/>
      <c r="AY211" s="156"/>
      <c r="AZ211" s="154">
        <v>195</v>
      </c>
      <c r="BA211" s="63">
        <v>6.0100000000000002E-8</v>
      </c>
      <c r="BB211" s="59">
        <f t="shared" si="144"/>
        <v>0</v>
      </c>
      <c r="BC211" s="63">
        <f t="shared" si="145"/>
        <v>0</v>
      </c>
      <c r="BD211" s="59">
        <f t="shared" si="146"/>
        <v>0</v>
      </c>
      <c r="BE211" s="63">
        <f t="shared" si="147"/>
        <v>0</v>
      </c>
      <c r="BF211" s="59">
        <f t="shared" si="148"/>
        <v>0</v>
      </c>
      <c r="BG211" s="63">
        <f t="shared" si="149"/>
        <v>0</v>
      </c>
    </row>
    <row r="212" spans="2:59" x14ac:dyDescent="0.25">
      <c r="B212" s="154">
        <v>196</v>
      </c>
      <c r="C212" s="63">
        <f>'Default parameters'!C210</f>
        <v>7.5699999999999994E-12</v>
      </c>
      <c r="D212" s="59">
        <f t="shared" si="114"/>
        <v>0</v>
      </c>
      <c r="E212" s="63">
        <f t="shared" si="115"/>
        <v>0</v>
      </c>
      <c r="F212" s="59">
        <f t="shared" si="116"/>
        <v>0</v>
      </c>
      <c r="G212" s="63">
        <f t="shared" si="117"/>
        <v>0</v>
      </c>
      <c r="H212" s="59">
        <f t="shared" si="118"/>
        <v>0</v>
      </c>
      <c r="I212" s="63">
        <f t="shared" si="119"/>
        <v>0</v>
      </c>
      <c r="J212" s="155"/>
      <c r="K212" s="156"/>
      <c r="L212" s="154">
        <v>196</v>
      </c>
      <c r="M212" s="63">
        <f>'Default parameters'!D210</f>
        <v>1.0099999999999999E-12</v>
      </c>
      <c r="N212" s="59">
        <f t="shared" si="120"/>
        <v>0</v>
      </c>
      <c r="O212" s="63">
        <f t="shared" si="121"/>
        <v>0</v>
      </c>
      <c r="P212" s="59">
        <f t="shared" si="122"/>
        <v>0</v>
      </c>
      <c r="Q212" s="63">
        <f t="shared" si="123"/>
        <v>0</v>
      </c>
      <c r="R212" s="59">
        <f t="shared" si="124"/>
        <v>0</v>
      </c>
      <c r="S212" s="63">
        <f t="shared" si="125"/>
        <v>0</v>
      </c>
      <c r="T212" s="155"/>
      <c r="U212" s="156"/>
      <c r="V212" s="154">
        <v>196</v>
      </c>
      <c r="W212" s="63">
        <f>'Default parameters'!E210</f>
        <v>1.7700000000000001E-7</v>
      </c>
      <c r="X212" s="59">
        <f t="shared" si="126"/>
        <v>0</v>
      </c>
      <c r="Y212" s="63">
        <f t="shared" si="127"/>
        <v>0</v>
      </c>
      <c r="Z212" s="59">
        <f t="shared" si="128"/>
        <v>0</v>
      </c>
      <c r="AA212" s="63">
        <f t="shared" si="129"/>
        <v>0</v>
      </c>
      <c r="AB212" s="59">
        <f t="shared" si="130"/>
        <v>0</v>
      </c>
      <c r="AC212" s="63">
        <f t="shared" si="131"/>
        <v>0</v>
      </c>
      <c r="AD212" s="155"/>
      <c r="AE212" s="156"/>
      <c r="AF212" s="154">
        <v>196</v>
      </c>
      <c r="AG212" s="63">
        <f>'Default parameters'!F210</f>
        <v>1.3399999999999999E-8</v>
      </c>
      <c r="AH212" s="59">
        <f t="shared" si="132"/>
        <v>0</v>
      </c>
      <c r="AI212" s="63">
        <f t="shared" si="133"/>
        <v>0</v>
      </c>
      <c r="AJ212" s="59">
        <f t="shared" si="134"/>
        <v>0</v>
      </c>
      <c r="AK212" s="63">
        <f t="shared" si="135"/>
        <v>0</v>
      </c>
      <c r="AL212" s="59">
        <f t="shared" si="136"/>
        <v>0</v>
      </c>
      <c r="AM212" s="63">
        <f t="shared" si="137"/>
        <v>0</v>
      </c>
      <c r="AN212" s="155"/>
      <c r="AO212" s="156"/>
      <c r="AP212" s="154">
        <v>196</v>
      </c>
      <c r="AQ212" s="63">
        <f>'Default parameters'!G210</f>
        <v>5.3799999999999999E-8</v>
      </c>
      <c r="AR212" s="59">
        <f t="shared" si="138"/>
        <v>0</v>
      </c>
      <c r="AS212" s="63">
        <f t="shared" si="139"/>
        <v>0</v>
      </c>
      <c r="AT212" s="59">
        <f t="shared" si="140"/>
        <v>0</v>
      </c>
      <c r="AU212" s="63">
        <f t="shared" si="141"/>
        <v>0</v>
      </c>
      <c r="AV212" s="59">
        <f t="shared" si="142"/>
        <v>0</v>
      </c>
      <c r="AW212" s="63">
        <f t="shared" si="143"/>
        <v>0</v>
      </c>
      <c r="AX212" s="155"/>
      <c r="AY212" s="156"/>
      <c r="AZ212" s="154">
        <v>196</v>
      </c>
      <c r="BA212" s="63">
        <v>5.3799999999999999E-8</v>
      </c>
      <c r="BB212" s="59">
        <f t="shared" si="144"/>
        <v>0</v>
      </c>
      <c r="BC212" s="63">
        <f t="shared" si="145"/>
        <v>0</v>
      </c>
      <c r="BD212" s="59">
        <f t="shared" si="146"/>
        <v>0</v>
      </c>
      <c r="BE212" s="63">
        <f t="shared" si="147"/>
        <v>0</v>
      </c>
      <c r="BF212" s="59">
        <f t="shared" si="148"/>
        <v>0</v>
      </c>
      <c r="BG212" s="63">
        <f t="shared" si="149"/>
        <v>0</v>
      </c>
    </row>
    <row r="213" spans="2:59" x14ac:dyDescent="0.25">
      <c r="B213" s="154">
        <v>197</v>
      </c>
      <c r="C213" s="63">
        <f>'Default parameters'!C211</f>
        <v>6.2699999999999997E-12</v>
      </c>
      <c r="D213" s="59">
        <f t="shared" si="114"/>
        <v>0</v>
      </c>
      <c r="E213" s="63">
        <f t="shared" si="115"/>
        <v>0</v>
      </c>
      <c r="F213" s="59">
        <f t="shared" si="116"/>
        <v>0</v>
      </c>
      <c r="G213" s="63">
        <f t="shared" si="117"/>
        <v>0</v>
      </c>
      <c r="H213" s="59">
        <f t="shared" si="118"/>
        <v>0</v>
      </c>
      <c r="I213" s="63">
        <f t="shared" si="119"/>
        <v>0</v>
      </c>
      <c r="J213" s="155"/>
      <c r="K213" s="156"/>
      <c r="L213" s="154">
        <v>197</v>
      </c>
      <c r="M213" s="63">
        <f>'Default parameters'!D211</f>
        <v>8.2200000000000003E-13</v>
      </c>
      <c r="N213" s="59">
        <f t="shared" si="120"/>
        <v>0</v>
      </c>
      <c r="O213" s="63">
        <f t="shared" si="121"/>
        <v>0</v>
      </c>
      <c r="P213" s="59">
        <f t="shared" si="122"/>
        <v>0</v>
      </c>
      <c r="Q213" s="63">
        <f t="shared" si="123"/>
        <v>0</v>
      </c>
      <c r="R213" s="59">
        <f t="shared" si="124"/>
        <v>0</v>
      </c>
      <c r="S213" s="63">
        <f t="shared" si="125"/>
        <v>0</v>
      </c>
      <c r="T213" s="155"/>
      <c r="U213" s="156"/>
      <c r="V213" s="154">
        <v>197</v>
      </c>
      <c r="W213" s="63">
        <f>'Default parameters'!E211</f>
        <v>1.6E-7</v>
      </c>
      <c r="X213" s="59">
        <f t="shared" si="126"/>
        <v>0</v>
      </c>
      <c r="Y213" s="63">
        <f t="shared" si="127"/>
        <v>0</v>
      </c>
      <c r="Z213" s="59">
        <f t="shared" si="128"/>
        <v>0</v>
      </c>
      <c r="AA213" s="63">
        <f t="shared" si="129"/>
        <v>0</v>
      </c>
      <c r="AB213" s="59">
        <f t="shared" si="130"/>
        <v>0</v>
      </c>
      <c r="AC213" s="63">
        <f t="shared" si="131"/>
        <v>0</v>
      </c>
      <c r="AD213" s="155"/>
      <c r="AE213" s="156"/>
      <c r="AF213" s="154">
        <v>197</v>
      </c>
      <c r="AG213" s="63">
        <f>'Default parameters'!F211</f>
        <v>1.18E-8</v>
      </c>
      <c r="AH213" s="59">
        <f t="shared" si="132"/>
        <v>0</v>
      </c>
      <c r="AI213" s="63">
        <f t="shared" si="133"/>
        <v>0</v>
      </c>
      <c r="AJ213" s="59">
        <f t="shared" si="134"/>
        <v>0</v>
      </c>
      <c r="AK213" s="63">
        <f t="shared" si="135"/>
        <v>0</v>
      </c>
      <c r="AL213" s="59">
        <f t="shared" si="136"/>
        <v>0</v>
      </c>
      <c r="AM213" s="63">
        <f t="shared" si="137"/>
        <v>0</v>
      </c>
      <c r="AN213" s="155"/>
      <c r="AO213" s="156"/>
      <c r="AP213" s="154">
        <v>197</v>
      </c>
      <c r="AQ213" s="63">
        <f>'Default parameters'!G211</f>
        <v>4.8100000000000001E-8</v>
      </c>
      <c r="AR213" s="59">
        <f t="shared" si="138"/>
        <v>0</v>
      </c>
      <c r="AS213" s="63">
        <f t="shared" si="139"/>
        <v>0</v>
      </c>
      <c r="AT213" s="59">
        <f t="shared" si="140"/>
        <v>0</v>
      </c>
      <c r="AU213" s="63">
        <f t="shared" si="141"/>
        <v>0</v>
      </c>
      <c r="AV213" s="59">
        <f t="shared" si="142"/>
        <v>0</v>
      </c>
      <c r="AW213" s="63">
        <f t="shared" si="143"/>
        <v>0</v>
      </c>
      <c r="AX213" s="155"/>
      <c r="AY213" s="156"/>
      <c r="AZ213" s="154">
        <v>197</v>
      </c>
      <c r="BA213" s="63">
        <v>4.8100000000000001E-8</v>
      </c>
      <c r="BB213" s="59">
        <f t="shared" si="144"/>
        <v>0</v>
      </c>
      <c r="BC213" s="63">
        <f t="shared" si="145"/>
        <v>0</v>
      </c>
      <c r="BD213" s="59">
        <f t="shared" si="146"/>
        <v>0</v>
      </c>
      <c r="BE213" s="63">
        <f t="shared" si="147"/>
        <v>0</v>
      </c>
      <c r="BF213" s="59">
        <f t="shared" si="148"/>
        <v>0</v>
      </c>
      <c r="BG213" s="63">
        <f t="shared" si="149"/>
        <v>0</v>
      </c>
    </row>
    <row r="214" spans="2:59" x14ac:dyDescent="0.25">
      <c r="B214" s="154">
        <v>198</v>
      </c>
      <c r="C214" s="63">
        <f>'Default parameters'!C212</f>
        <v>5.1900000000000003E-12</v>
      </c>
      <c r="D214" s="59">
        <f t="shared" si="114"/>
        <v>0</v>
      </c>
      <c r="E214" s="63">
        <f t="shared" si="115"/>
        <v>0</v>
      </c>
      <c r="F214" s="59">
        <f t="shared" si="116"/>
        <v>0</v>
      </c>
      <c r="G214" s="63">
        <f t="shared" si="117"/>
        <v>0</v>
      </c>
      <c r="H214" s="59">
        <f t="shared" si="118"/>
        <v>0</v>
      </c>
      <c r="I214" s="63">
        <f t="shared" si="119"/>
        <v>0</v>
      </c>
      <c r="J214" s="155"/>
      <c r="K214" s="156"/>
      <c r="L214" s="154">
        <v>198</v>
      </c>
      <c r="M214" s="63">
        <f>'Default parameters'!D212</f>
        <v>6.6799999999999998E-13</v>
      </c>
      <c r="N214" s="59">
        <f t="shared" si="120"/>
        <v>0</v>
      </c>
      <c r="O214" s="63">
        <f t="shared" si="121"/>
        <v>0</v>
      </c>
      <c r="P214" s="59">
        <f t="shared" si="122"/>
        <v>0</v>
      </c>
      <c r="Q214" s="63">
        <f t="shared" si="123"/>
        <v>0</v>
      </c>
      <c r="R214" s="59">
        <f t="shared" si="124"/>
        <v>0</v>
      </c>
      <c r="S214" s="63">
        <f t="shared" si="125"/>
        <v>0</v>
      </c>
      <c r="T214" s="155"/>
      <c r="U214" s="156"/>
      <c r="V214" s="154">
        <v>198</v>
      </c>
      <c r="W214" s="63">
        <f>'Default parameters'!E212</f>
        <v>1.4399999999999999E-7</v>
      </c>
      <c r="X214" s="59">
        <f t="shared" si="126"/>
        <v>0</v>
      </c>
      <c r="Y214" s="63">
        <f t="shared" si="127"/>
        <v>0</v>
      </c>
      <c r="Z214" s="59">
        <f t="shared" si="128"/>
        <v>0</v>
      </c>
      <c r="AA214" s="63">
        <f t="shared" si="129"/>
        <v>0</v>
      </c>
      <c r="AB214" s="59">
        <f t="shared" si="130"/>
        <v>0</v>
      </c>
      <c r="AC214" s="63">
        <f t="shared" si="131"/>
        <v>0</v>
      </c>
      <c r="AD214" s="155"/>
      <c r="AE214" s="156"/>
      <c r="AF214" s="154">
        <v>198</v>
      </c>
      <c r="AG214" s="63">
        <f>'Default parameters'!F212</f>
        <v>1.04E-8</v>
      </c>
      <c r="AH214" s="59">
        <f t="shared" si="132"/>
        <v>0</v>
      </c>
      <c r="AI214" s="63">
        <f t="shared" si="133"/>
        <v>0</v>
      </c>
      <c r="AJ214" s="59">
        <f t="shared" si="134"/>
        <v>0</v>
      </c>
      <c r="AK214" s="63">
        <f t="shared" si="135"/>
        <v>0</v>
      </c>
      <c r="AL214" s="59">
        <f t="shared" si="136"/>
        <v>0</v>
      </c>
      <c r="AM214" s="63">
        <f t="shared" si="137"/>
        <v>0</v>
      </c>
      <c r="AN214" s="155"/>
      <c r="AO214" s="156"/>
      <c r="AP214" s="154">
        <v>198</v>
      </c>
      <c r="AQ214" s="63">
        <f>'Default parameters'!G212</f>
        <v>4.29E-8</v>
      </c>
      <c r="AR214" s="59">
        <f t="shared" si="138"/>
        <v>0</v>
      </c>
      <c r="AS214" s="63">
        <f t="shared" si="139"/>
        <v>0</v>
      </c>
      <c r="AT214" s="59">
        <f t="shared" si="140"/>
        <v>0</v>
      </c>
      <c r="AU214" s="63">
        <f t="shared" si="141"/>
        <v>0</v>
      </c>
      <c r="AV214" s="59">
        <f t="shared" si="142"/>
        <v>0</v>
      </c>
      <c r="AW214" s="63">
        <f t="shared" si="143"/>
        <v>0</v>
      </c>
      <c r="AX214" s="155"/>
      <c r="AY214" s="156"/>
      <c r="AZ214" s="154">
        <v>198</v>
      </c>
      <c r="BA214" s="63">
        <v>4.29E-8</v>
      </c>
      <c r="BB214" s="59">
        <f t="shared" si="144"/>
        <v>0</v>
      </c>
      <c r="BC214" s="63">
        <f t="shared" si="145"/>
        <v>0</v>
      </c>
      <c r="BD214" s="59">
        <f t="shared" si="146"/>
        <v>0</v>
      </c>
      <c r="BE214" s="63">
        <f t="shared" si="147"/>
        <v>0</v>
      </c>
      <c r="BF214" s="59">
        <f t="shared" si="148"/>
        <v>0</v>
      </c>
      <c r="BG214" s="63">
        <f t="shared" si="149"/>
        <v>0</v>
      </c>
    </row>
    <row r="215" spans="2:59" x14ac:dyDescent="0.25">
      <c r="B215" s="154">
        <v>199</v>
      </c>
      <c r="C215" s="63">
        <f>'Default parameters'!C213</f>
        <v>4.2800000000000003E-12</v>
      </c>
      <c r="D215" s="59">
        <f t="shared" si="114"/>
        <v>0</v>
      </c>
      <c r="E215" s="63">
        <f t="shared" si="115"/>
        <v>0</v>
      </c>
      <c r="F215" s="59">
        <f t="shared" si="116"/>
        <v>0</v>
      </c>
      <c r="G215" s="63">
        <f t="shared" si="117"/>
        <v>0</v>
      </c>
      <c r="H215" s="59">
        <f t="shared" si="118"/>
        <v>0</v>
      </c>
      <c r="I215" s="63">
        <f t="shared" si="119"/>
        <v>0</v>
      </c>
      <c r="J215" s="155"/>
      <c r="K215" s="156"/>
      <c r="L215" s="154">
        <v>199</v>
      </c>
      <c r="M215" s="63">
        <f>'Default parameters'!D213</f>
        <v>5.4200000000000001E-13</v>
      </c>
      <c r="N215" s="59">
        <f t="shared" si="120"/>
        <v>0</v>
      </c>
      <c r="O215" s="63">
        <f t="shared" si="121"/>
        <v>0</v>
      </c>
      <c r="P215" s="59">
        <f t="shared" si="122"/>
        <v>0</v>
      </c>
      <c r="Q215" s="63">
        <f t="shared" si="123"/>
        <v>0</v>
      </c>
      <c r="R215" s="59">
        <f t="shared" si="124"/>
        <v>0</v>
      </c>
      <c r="S215" s="63">
        <f t="shared" si="125"/>
        <v>0</v>
      </c>
      <c r="T215" s="155"/>
      <c r="U215" s="156"/>
      <c r="V215" s="154">
        <v>199</v>
      </c>
      <c r="W215" s="63">
        <f>'Default parameters'!E213</f>
        <v>1.3E-7</v>
      </c>
      <c r="X215" s="59">
        <f t="shared" si="126"/>
        <v>0</v>
      </c>
      <c r="Y215" s="63">
        <f t="shared" si="127"/>
        <v>0</v>
      </c>
      <c r="Z215" s="59">
        <f t="shared" si="128"/>
        <v>0</v>
      </c>
      <c r="AA215" s="63">
        <f t="shared" si="129"/>
        <v>0</v>
      </c>
      <c r="AB215" s="59">
        <f t="shared" si="130"/>
        <v>0</v>
      </c>
      <c r="AC215" s="63">
        <f t="shared" si="131"/>
        <v>0</v>
      </c>
      <c r="AD215" s="155"/>
      <c r="AE215" s="156"/>
      <c r="AF215" s="154">
        <v>199</v>
      </c>
      <c r="AG215" s="63">
        <f>'Default parameters'!F213</f>
        <v>9.1999999999999997E-9</v>
      </c>
      <c r="AH215" s="59">
        <f t="shared" si="132"/>
        <v>0</v>
      </c>
      <c r="AI215" s="63">
        <f t="shared" si="133"/>
        <v>0</v>
      </c>
      <c r="AJ215" s="59">
        <f t="shared" si="134"/>
        <v>0</v>
      </c>
      <c r="AK215" s="63">
        <f t="shared" si="135"/>
        <v>0</v>
      </c>
      <c r="AL215" s="59">
        <f t="shared" si="136"/>
        <v>0</v>
      </c>
      <c r="AM215" s="63">
        <f t="shared" si="137"/>
        <v>0</v>
      </c>
      <c r="AN215" s="155"/>
      <c r="AO215" s="156"/>
      <c r="AP215" s="154">
        <v>199</v>
      </c>
      <c r="AQ215" s="63">
        <f>'Default parameters'!G213</f>
        <v>3.8299999999999999E-8</v>
      </c>
      <c r="AR215" s="59">
        <f t="shared" si="138"/>
        <v>0</v>
      </c>
      <c r="AS215" s="63">
        <f t="shared" si="139"/>
        <v>0</v>
      </c>
      <c r="AT215" s="59">
        <f t="shared" si="140"/>
        <v>0</v>
      </c>
      <c r="AU215" s="63">
        <f t="shared" si="141"/>
        <v>0</v>
      </c>
      <c r="AV215" s="59">
        <f t="shared" si="142"/>
        <v>0</v>
      </c>
      <c r="AW215" s="63">
        <f t="shared" si="143"/>
        <v>0</v>
      </c>
      <c r="AX215" s="155"/>
      <c r="AY215" s="156"/>
      <c r="AZ215" s="154">
        <v>199</v>
      </c>
      <c r="BA215" s="63">
        <v>3.8299999999999999E-8</v>
      </c>
      <c r="BB215" s="59">
        <f t="shared" si="144"/>
        <v>0</v>
      </c>
      <c r="BC215" s="63">
        <f t="shared" si="145"/>
        <v>0</v>
      </c>
      <c r="BD215" s="59">
        <f t="shared" si="146"/>
        <v>0</v>
      </c>
      <c r="BE215" s="63">
        <f t="shared" si="147"/>
        <v>0</v>
      </c>
      <c r="BF215" s="59">
        <f t="shared" si="148"/>
        <v>0</v>
      </c>
      <c r="BG215" s="63">
        <f t="shared" si="149"/>
        <v>0</v>
      </c>
    </row>
    <row r="216" spans="2:59" x14ac:dyDescent="0.25">
      <c r="B216" s="154">
        <v>200</v>
      </c>
      <c r="C216" s="63">
        <f>'Default parameters'!C214</f>
        <v>3.5300000000000001E-12</v>
      </c>
      <c r="D216" s="59">
        <f t="shared" si="114"/>
        <v>0</v>
      </c>
      <c r="E216" s="63">
        <f t="shared" si="115"/>
        <v>0</v>
      </c>
      <c r="F216" s="59">
        <f t="shared" si="116"/>
        <v>0</v>
      </c>
      <c r="G216" s="63">
        <f t="shared" si="117"/>
        <v>0</v>
      </c>
      <c r="H216" s="59">
        <f t="shared" si="118"/>
        <v>0</v>
      </c>
      <c r="I216" s="63">
        <f t="shared" si="119"/>
        <v>0</v>
      </c>
      <c r="J216" s="155"/>
      <c r="K216" s="156"/>
      <c r="L216" s="154">
        <v>200</v>
      </c>
      <c r="M216" s="63">
        <f>'Default parameters'!D214</f>
        <v>4.3999999999999999E-13</v>
      </c>
      <c r="N216" s="59">
        <f t="shared" si="120"/>
        <v>0</v>
      </c>
      <c r="O216" s="63">
        <f t="shared" si="121"/>
        <v>0</v>
      </c>
      <c r="P216" s="59">
        <f t="shared" si="122"/>
        <v>0</v>
      </c>
      <c r="Q216" s="63">
        <f t="shared" si="123"/>
        <v>0</v>
      </c>
      <c r="R216" s="59">
        <f t="shared" si="124"/>
        <v>0</v>
      </c>
      <c r="S216" s="63">
        <f t="shared" si="125"/>
        <v>0</v>
      </c>
      <c r="T216" s="155"/>
      <c r="U216" s="156"/>
      <c r="V216" s="154">
        <v>200</v>
      </c>
      <c r="W216" s="63">
        <f>'Default parameters'!E214</f>
        <v>1.18E-7</v>
      </c>
      <c r="X216" s="59">
        <f t="shared" si="126"/>
        <v>0</v>
      </c>
      <c r="Y216" s="63">
        <f t="shared" si="127"/>
        <v>0</v>
      </c>
      <c r="Z216" s="59">
        <f t="shared" si="128"/>
        <v>0</v>
      </c>
      <c r="AA216" s="63">
        <f t="shared" si="129"/>
        <v>0</v>
      </c>
      <c r="AB216" s="59">
        <f t="shared" si="130"/>
        <v>0</v>
      </c>
      <c r="AC216" s="63">
        <f t="shared" si="131"/>
        <v>0</v>
      </c>
      <c r="AD216" s="155"/>
      <c r="AE216" s="156"/>
      <c r="AF216" s="154">
        <v>200</v>
      </c>
      <c r="AG216" s="63">
        <f>'Default parameters'!F214</f>
        <v>8.0999999999999997E-9</v>
      </c>
      <c r="AH216" s="59">
        <f t="shared" si="132"/>
        <v>0</v>
      </c>
      <c r="AI216" s="63">
        <f t="shared" si="133"/>
        <v>0</v>
      </c>
      <c r="AJ216" s="59">
        <f t="shared" si="134"/>
        <v>0</v>
      </c>
      <c r="AK216" s="63">
        <f t="shared" si="135"/>
        <v>0</v>
      </c>
      <c r="AL216" s="59">
        <f t="shared" si="136"/>
        <v>0</v>
      </c>
      <c r="AM216" s="63">
        <f t="shared" si="137"/>
        <v>0</v>
      </c>
      <c r="AN216" s="155"/>
      <c r="AO216" s="156"/>
      <c r="AP216" s="154">
        <v>200</v>
      </c>
      <c r="AQ216" s="63">
        <f>'Default parameters'!G214</f>
        <v>3.4200000000000002E-8</v>
      </c>
      <c r="AR216" s="59">
        <f t="shared" si="138"/>
        <v>0</v>
      </c>
      <c r="AS216" s="63">
        <f t="shared" si="139"/>
        <v>0</v>
      </c>
      <c r="AT216" s="59">
        <f t="shared" si="140"/>
        <v>0</v>
      </c>
      <c r="AU216" s="63">
        <f t="shared" si="141"/>
        <v>0</v>
      </c>
      <c r="AV216" s="59">
        <f t="shared" si="142"/>
        <v>0</v>
      </c>
      <c r="AW216" s="63">
        <f t="shared" si="143"/>
        <v>0</v>
      </c>
      <c r="AX216" s="155"/>
      <c r="AY216" s="156"/>
      <c r="AZ216" s="154">
        <v>200</v>
      </c>
      <c r="BA216" s="63">
        <v>3.4200000000000002E-8</v>
      </c>
      <c r="BB216" s="59">
        <f t="shared" si="144"/>
        <v>0</v>
      </c>
      <c r="BC216" s="63">
        <f t="shared" si="145"/>
        <v>0</v>
      </c>
      <c r="BD216" s="59">
        <f t="shared" si="146"/>
        <v>0</v>
      </c>
      <c r="BE216" s="63">
        <f t="shared" si="147"/>
        <v>0</v>
      </c>
      <c r="BF216" s="59">
        <f t="shared" si="148"/>
        <v>0</v>
      </c>
      <c r="BG216" s="63">
        <f t="shared" si="149"/>
        <v>0</v>
      </c>
    </row>
    <row r="217" spans="2:59" x14ac:dyDescent="0.25">
      <c r="B217" s="154">
        <v>201</v>
      </c>
      <c r="C217" s="63">
        <f>'Default parameters'!C215</f>
        <v>2.9099999999999999E-12</v>
      </c>
      <c r="D217" s="59">
        <f t="shared" si="114"/>
        <v>0</v>
      </c>
      <c r="E217" s="63">
        <f t="shared" si="115"/>
        <v>0</v>
      </c>
      <c r="F217" s="59">
        <f t="shared" si="116"/>
        <v>0</v>
      </c>
      <c r="G217" s="63">
        <f t="shared" si="117"/>
        <v>0</v>
      </c>
      <c r="H217" s="59">
        <f t="shared" si="118"/>
        <v>0</v>
      </c>
      <c r="I217" s="63">
        <f t="shared" si="119"/>
        <v>0</v>
      </c>
      <c r="J217" s="155"/>
      <c r="K217" s="156"/>
      <c r="L217" s="154">
        <v>201</v>
      </c>
      <c r="M217" s="63">
        <f>'Default parameters'!D215</f>
        <v>3.56E-13</v>
      </c>
      <c r="N217" s="59">
        <f t="shared" si="120"/>
        <v>0</v>
      </c>
      <c r="O217" s="63">
        <f t="shared" si="121"/>
        <v>0</v>
      </c>
      <c r="P217" s="59">
        <f t="shared" si="122"/>
        <v>0</v>
      </c>
      <c r="Q217" s="63">
        <f t="shared" si="123"/>
        <v>0</v>
      </c>
      <c r="R217" s="59">
        <f t="shared" si="124"/>
        <v>0</v>
      </c>
      <c r="S217" s="63">
        <f t="shared" si="125"/>
        <v>0</v>
      </c>
      <c r="T217" s="155"/>
      <c r="U217" s="156"/>
      <c r="V217" s="154">
        <v>201</v>
      </c>
      <c r="W217" s="63">
        <f>'Default parameters'!E215</f>
        <v>1.06E-7</v>
      </c>
      <c r="X217" s="59">
        <f t="shared" si="126"/>
        <v>0</v>
      </c>
      <c r="Y217" s="63">
        <f t="shared" si="127"/>
        <v>0</v>
      </c>
      <c r="Z217" s="59">
        <f t="shared" si="128"/>
        <v>0</v>
      </c>
      <c r="AA217" s="63">
        <f t="shared" si="129"/>
        <v>0</v>
      </c>
      <c r="AB217" s="59">
        <f t="shared" si="130"/>
        <v>0</v>
      </c>
      <c r="AC217" s="63">
        <f t="shared" si="131"/>
        <v>0</v>
      </c>
      <c r="AD217" s="155"/>
      <c r="AE217" s="156"/>
      <c r="AF217" s="154">
        <v>201</v>
      </c>
      <c r="AG217" s="63">
        <f>'Default parameters'!F215</f>
        <v>7.1200000000000002E-9</v>
      </c>
      <c r="AH217" s="59">
        <f t="shared" si="132"/>
        <v>0</v>
      </c>
      <c r="AI217" s="63">
        <f t="shared" si="133"/>
        <v>0</v>
      </c>
      <c r="AJ217" s="59">
        <f t="shared" si="134"/>
        <v>0</v>
      </c>
      <c r="AK217" s="63">
        <f t="shared" si="135"/>
        <v>0</v>
      </c>
      <c r="AL217" s="59">
        <f t="shared" si="136"/>
        <v>0</v>
      </c>
      <c r="AM217" s="63">
        <f t="shared" si="137"/>
        <v>0</v>
      </c>
      <c r="AN217" s="155"/>
      <c r="AO217" s="156"/>
      <c r="AP217" s="154">
        <v>201</v>
      </c>
      <c r="AQ217" s="63">
        <f>'Default parameters'!G215</f>
        <v>3.0400000000000001E-8</v>
      </c>
      <c r="AR217" s="59">
        <f t="shared" si="138"/>
        <v>0</v>
      </c>
      <c r="AS217" s="63">
        <f t="shared" si="139"/>
        <v>0</v>
      </c>
      <c r="AT217" s="59">
        <f t="shared" si="140"/>
        <v>0</v>
      </c>
      <c r="AU217" s="63">
        <f t="shared" si="141"/>
        <v>0</v>
      </c>
      <c r="AV217" s="59">
        <f t="shared" si="142"/>
        <v>0</v>
      </c>
      <c r="AW217" s="63">
        <f t="shared" si="143"/>
        <v>0</v>
      </c>
      <c r="AX217" s="155"/>
      <c r="AY217" s="156"/>
      <c r="AZ217" s="154">
        <v>201</v>
      </c>
      <c r="BA217" s="63">
        <v>3.0400000000000001E-8</v>
      </c>
      <c r="BB217" s="59">
        <f t="shared" si="144"/>
        <v>0</v>
      </c>
      <c r="BC217" s="63">
        <f t="shared" si="145"/>
        <v>0</v>
      </c>
      <c r="BD217" s="59">
        <f t="shared" si="146"/>
        <v>0</v>
      </c>
      <c r="BE217" s="63">
        <f t="shared" si="147"/>
        <v>0</v>
      </c>
      <c r="BF217" s="59">
        <f t="shared" si="148"/>
        <v>0</v>
      </c>
      <c r="BG217" s="63">
        <f t="shared" si="149"/>
        <v>0</v>
      </c>
    </row>
    <row r="218" spans="2:59" x14ac:dyDescent="0.25">
      <c r="B218" s="154">
        <v>202</v>
      </c>
      <c r="C218" s="63">
        <f>'Default parameters'!C216</f>
        <v>2.3999999999999999E-12</v>
      </c>
      <c r="D218" s="59">
        <f t="shared" si="114"/>
        <v>0</v>
      </c>
      <c r="E218" s="63">
        <f t="shared" si="115"/>
        <v>0</v>
      </c>
      <c r="F218" s="59">
        <f t="shared" si="116"/>
        <v>0</v>
      </c>
      <c r="G218" s="63">
        <f t="shared" si="117"/>
        <v>0</v>
      </c>
      <c r="H218" s="59">
        <f t="shared" si="118"/>
        <v>0</v>
      </c>
      <c r="I218" s="63">
        <f t="shared" si="119"/>
        <v>0</v>
      </c>
      <c r="J218" s="155"/>
      <c r="K218" s="156"/>
      <c r="L218" s="154">
        <v>202</v>
      </c>
      <c r="M218" s="63">
        <f>'Default parameters'!D216</f>
        <v>2.8699999999999999E-13</v>
      </c>
      <c r="N218" s="59">
        <f t="shared" si="120"/>
        <v>0</v>
      </c>
      <c r="O218" s="63">
        <f t="shared" si="121"/>
        <v>0</v>
      </c>
      <c r="P218" s="59">
        <f t="shared" si="122"/>
        <v>0</v>
      </c>
      <c r="Q218" s="63">
        <f t="shared" si="123"/>
        <v>0</v>
      </c>
      <c r="R218" s="59">
        <f t="shared" si="124"/>
        <v>0</v>
      </c>
      <c r="S218" s="63">
        <f t="shared" si="125"/>
        <v>0</v>
      </c>
      <c r="T218" s="155"/>
      <c r="U218" s="156"/>
      <c r="V218" s="154">
        <v>202</v>
      </c>
      <c r="W218" s="63">
        <f>'Default parameters'!E216</f>
        <v>9.53E-8</v>
      </c>
      <c r="X218" s="59">
        <f t="shared" si="126"/>
        <v>0</v>
      </c>
      <c r="Y218" s="63">
        <f t="shared" si="127"/>
        <v>0</v>
      </c>
      <c r="Z218" s="59">
        <f t="shared" si="128"/>
        <v>0</v>
      </c>
      <c r="AA218" s="63">
        <f t="shared" si="129"/>
        <v>0</v>
      </c>
      <c r="AB218" s="59">
        <f t="shared" si="130"/>
        <v>0</v>
      </c>
      <c r="AC218" s="63">
        <f t="shared" si="131"/>
        <v>0</v>
      </c>
      <c r="AD218" s="155"/>
      <c r="AE218" s="156"/>
      <c r="AF218" s="154">
        <v>202</v>
      </c>
      <c r="AG218" s="63">
        <f>'Default parameters'!F216</f>
        <v>6.2499999999999997E-9</v>
      </c>
      <c r="AH218" s="59">
        <f t="shared" si="132"/>
        <v>0</v>
      </c>
      <c r="AI218" s="63">
        <f t="shared" si="133"/>
        <v>0</v>
      </c>
      <c r="AJ218" s="59">
        <f t="shared" si="134"/>
        <v>0</v>
      </c>
      <c r="AK218" s="63">
        <f t="shared" si="135"/>
        <v>0</v>
      </c>
      <c r="AL218" s="59">
        <f t="shared" si="136"/>
        <v>0</v>
      </c>
      <c r="AM218" s="63">
        <f t="shared" si="137"/>
        <v>0</v>
      </c>
      <c r="AN218" s="155"/>
      <c r="AO218" s="156"/>
      <c r="AP218" s="154">
        <v>202</v>
      </c>
      <c r="AQ218" s="63">
        <f>'Default parameters'!G216</f>
        <v>2.7100000000000001E-8</v>
      </c>
      <c r="AR218" s="59">
        <f t="shared" si="138"/>
        <v>0</v>
      </c>
      <c r="AS218" s="63">
        <f t="shared" si="139"/>
        <v>0</v>
      </c>
      <c r="AT218" s="59">
        <f t="shared" si="140"/>
        <v>0</v>
      </c>
      <c r="AU218" s="63">
        <f t="shared" si="141"/>
        <v>0</v>
      </c>
      <c r="AV218" s="59">
        <f t="shared" si="142"/>
        <v>0</v>
      </c>
      <c r="AW218" s="63">
        <f t="shared" si="143"/>
        <v>0</v>
      </c>
      <c r="AX218" s="155"/>
      <c r="AY218" s="156"/>
      <c r="AZ218" s="154">
        <v>202</v>
      </c>
      <c r="BA218" s="63">
        <v>2.7100000000000001E-8</v>
      </c>
      <c r="BB218" s="59">
        <f t="shared" si="144"/>
        <v>0</v>
      </c>
      <c r="BC218" s="63">
        <f t="shared" si="145"/>
        <v>0</v>
      </c>
      <c r="BD218" s="59">
        <f t="shared" si="146"/>
        <v>0</v>
      </c>
      <c r="BE218" s="63">
        <f t="shared" si="147"/>
        <v>0</v>
      </c>
      <c r="BF218" s="59">
        <f t="shared" si="148"/>
        <v>0</v>
      </c>
      <c r="BG218" s="63">
        <f t="shared" si="149"/>
        <v>0</v>
      </c>
    </row>
    <row r="219" spans="2:59" x14ac:dyDescent="0.25">
      <c r="B219" s="154">
        <v>203</v>
      </c>
      <c r="C219" s="63">
        <f>'Default parameters'!C217</f>
        <v>1.9699999999999999E-12</v>
      </c>
      <c r="D219" s="59">
        <f t="shared" si="114"/>
        <v>0</v>
      </c>
      <c r="E219" s="63">
        <f t="shared" si="115"/>
        <v>0</v>
      </c>
      <c r="F219" s="59">
        <f t="shared" si="116"/>
        <v>0</v>
      </c>
      <c r="G219" s="63">
        <f t="shared" si="117"/>
        <v>0</v>
      </c>
      <c r="H219" s="59">
        <f t="shared" si="118"/>
        <v>0</v>
      </c>
      <c r="I219" s="63">
        <f t="shared" si="119"/>
        <v>0</v>
      </c>
      <c r="J219" s="155"/>
      <c r="K219" s="156"/>
      <c r="L219" s="154">
        <v>203</v>
      </c>
      <c r="M219" s="63">
        <f>'Default parameters'!D217</f>
        <v>2.3200000000000002E-13</v>
      </c>
      <c r="N219" s="59">
        <f t="shared" si="120"/>
        <v>0</v>
      </c>
      <c r="O219" s="63">
        <f t="shared" si="121"/>
        <v>0</v>
      </c>
      <c r="P219" s="59">
        <f t="shared" si="122"/>
        <v>0</v>
      </c>
      <c r="Q219" s="63">
        <f t="shared" si="123"/>
        <v>0</v>
      </c>
      <c r="R219" s="59">
        <f t="shared" si="124"/>
        <v>0</v>
      </c>
      <c r="S219" s="63">
        <f t="shared" si="125"/>
        <v>0</v>
      </c>
      <c r="T219" s="155"/>
      <c r="U219" s="156"/>
      <c r="V219" s="154">
        <v>203</v>
      </c>
      <c r="W219" s="63">
        <f>'Default parameters'!E217</f>
        <v>8.5800000000000001E-8</v>
      </c>
      <c r="X219" s="59">
        <f t="shared" si="126"/>
        <v>0</v>
      </c>
      <c r="Y219" s="63">
        <f t="shared" si="127"/>
        <v>0</v>
      </c>
      <c r="Z219" s="59">
        <f t="shared" si="128"/>
        <v>0</v>
      </c>
      <c r="AA219" s="63">
        <f t="shared" si="129"/>
        <v>0</v>
      </c>
      <c r="AB219" s="59">
        <f t="shared" si="130"/>
        <v>0</v>
      </c>
      <c r="AC219" s="63">
        <f t="shared" si="131"/>
        <v>0</v>
      </c>
      <c r="AD219" s="155"/>
      <c r="AE219" s="156"/>
      <c r="AF219" s="154">
        <v>203</v>
      </c>
      <c r="AG219" s="63">
        <f>'Default parameters'!F217</f>
        <v>5.4899999999999999E-9</v>
      </c>
      <c r="AH219" s="59">
        <f t="shared" si="132"/>
        <v>0</v>
      </c>
      <c r="AI219" s="63">
        <f t="shared" si="133"/>
        <v>0</v>
      </c>
      <c r="AJ219" s="59">
        <f t="shared" si="134"/>
        <v>0</v>
      </c>
      <c r="AK219" s="63">
        <f t="shared" si="135"/>
        <v>0</v>
      </c>
      <c r="AL219" s="59">
        <f t="shared" si="136"/>
        <v>0</v>
      </c>
      <c r="AM219" s="63">
        <f t="shared" si="137"/>
        <v>0</v>
      </c>
      <c r="AN219" s="155"/>
      <c r="AO219" s="156"/>
      <c r="AP219" s="154">
        <v>203</v>
      </c>
      <c r="AQ219" s="63">
        <f>'Default parameters'!G217</f>
        <v>2.4100000000000001E-8</v>
      </c>
      <c r="AR219" s="59">
        <f t="shared" si="138"/>
        <v>0</v>
      </c>
      <c r="AS219" s="63">
        <f t="shared" si="139"/>
        <v>0</v>
      </c>
      <c r="AT219" s="59">
        <f t="shared" si="140"/>
        <v>0</v>
      </c>
      <c r="AU219" s="63">
        <f t="shared" si="141"/>
        <v>0</v>
      </c>
      <c r="AV219" s="59">
        <f t="shared" si="142"/>
        <v>0</v>
      </c>
      <c r="AW219" s="63">
        <f t="shared" si="143"/>
        <v>0</v>
      </c>
      <c r="AX219" s="155"/>
      <c r="AY219" s="156"/>
      <c r="AZ219" s="154">
        <v>203</v>
      </c>
      <c r="BA219" s="63">
        <v>2.4100000000000001E-8</v>
      </c>
      <c r="BB219" s="59">
        <f t="shared" si="144"/>
        <v>0</v>
      </c>
      <c r="BC219" s="63">
        <f t="shared" si="145"/>
        <v>0</v>
      </c>
      <c r="BD219" s="59">
        <f t="shared" si="146"/>
        <v>0</v>
      </c>
      <c r="BE219" s="63">
        <f t="shared" si="147"/>
        <v>0</v>
      </c>
      <c r="BF219" s="59">
        <f t="shared" si="148"/>
        <v>0</v>
      </c>
      <c r="BG219" s="63">
        <f t="shared" si="149"/>
        <v>0</v>
      </c>
    </row>
    <row r="220" spans="2:59" x14ac:dyDescent="0.25">
      <c r="B220" s="154">
        <v>204</v>
      </c>
      <c r="C220" s="63">
        <f>'Default parameters'!C218</f>
        <v>1.61E-12</v>
      </c>
      <c r="D220" s="59">
        <f t="shared" si="114"/>
        <v>0</v>
      </c>
      <c r="E220" s="63">
        <f t="shared" si="115"/>
        <v>0</v>
      </c>
      <c r="F220" s="59">
        <f t="shared" si="116"/>
        <v>0</v>
      </c>
      <c r="G220" s="63">
        <f t="shared" si="117"/>
        <v>0</v>
      </c>
      <c r="H220" s="59">
        <f t="shared" si="118"/>
        <v>0</v>
      </c>
      <c r="I220" s="63">
        <f t="shared" si="119"/>
        <v>0</v>
      </c>
      <c r="J220" s="155"/>
      <c r="K220" s="156"/>
      <c r="L220" s="154">
        <v>204</v>
      </c>
      <c r="M220" s="63">
        <f>'Default parameters'!D218</f>
        <v>1.8700000000000001E-13</v>
      </c>
      <c r="N220" s="59">
        <f t="shared" si="120"/>
        <v>0</v>
      </c>
      <c r="O220" s="63">
        <f t="shared" si="121"/>
        <v>0</v>
      </c>
      <c r="P220" s="59">
        <f t="shared" si="122"/>
        <v>0</v>
      </c>
      <c r="Q220" s="63">
        <f t="shared" si="123"/>
        <v>0</v>
      </c>
      <c r="R220" s="59">
        <f t="shared" si="124"/>
        <v>0</v>
      </c>
      <c r="S220" s="63">
        <f t="shared" si="125"/>
        <v>0</v>
      </c>
      <c r="T220" s="155"/>
      <c r="U220" s="156"/>
      <c r="V220" s="154">
        <v>204</v>
      </c>
      <c r="W220" s="63">
        <f>'Default parameters'!E218</f>
        <v>7.7099999999999996E-8</v>
      </c>
      <c r="X220" s="59">
        <f t="shared" si="126"/>
        <v>0</v>
      </c>
      <c r="Y220" s="63">
        <f t="shared" si="127"/>
        <v>0</v>
      </c>
      <c r="Z220" s="59">
        <f t="shared" si="128"/>
        <v>0</v>
      </c>
      <c r="AA220" s="63">
        <f t="shared" si="129"/>
        <v>0</v>
      </c>
      <c r="AB220" s="59">
        <f t="shared" si="130"/>
        <v>0</v>
      </c>
      <c r="AC220" s="63">
        <f t="shared" si="131"/>
        <v>0</v>
      </c>
      <c r="AD220" s="155"/>
      <c r="AE220" s="156"/>
      <c r="AF220" s="154">
        <v>204</v>
      </c>
      <c r="AG220" s="63">
        <f>'Default parameters'!F218</f>
        <v>4.8099999999999997E-9</v>
      </c>
      <c r="AH220" s="59">
        <f t="shared" si="132"/>
        <v>0</v>
      </c>
      <c r="AI220" s="63">
        <f t="shared" si="133"/>
        <v>0</v>
      </c>
      <c r="AJ220" s="59">
        <f t="shared" si="134"/>
        <v>0</v>
      </c>
      <c r="AK220" s="63">
        <f t="shared" si="135"/>
        <v>0</v>
      </c>
      <c r="AL220" s="59">
        <f t="shared" si="136"/>
        <v>0</v>
      </c>
      <c r="AM220" s="63">
        <f t="shared" si="137"/>
        <v>0</v>
      </c>
      <c r="AN220" s="155"/>
      <c r="AO220" s="156"/>
      <c r="AP220" s="154">
        <v>204</v>
      </c>
      <c r="AQ220" s="63">
        <f>'Default parameters'!G218</f>
        <v>2.14E-8</v>
      </c>
      <c r="AR220" s="59">
        <f t="shared" si="138"/>
        <v>0</v>
      </c>
      <c r="AS220" s="63">
        <f t="shared" si="139"/>
        <v>0</v>
      </c>
      <c r="AT220" s="59">
        <f t="shared" si="140"/>
        <v>0</v>
      </c>
      <c r="AU220" s="63">
        <f t="shared" si="141"/>
        <v>0</v>
      </c>
      <c r="AV220" s="59">
        <f t="shared" si="142"/>
        <v>0</v>
      </c>
      <c r="AW220" s="63">
        <f t="shared" si="143"/>
        <v>0</v>
      </c>
      <c r="AX220" s="155"/>
      <c r="AY220" s="156"/>
      <c r="AZ220" s="154">
        <v>204</v>
      </c>
      <c r="BA220" s="63">
        <v>2.14E-8</v>
      </c>
      <c r="BB220" s="59">
        <f t="shared" si="144"/>
        <v>0</v>
      </c>
      <c r="BC220" s="63">
        <f t="shared" si="145"/>
        <v>0</v>
      </c>
      <c r="BD220" s="59">
        <f t="shared" si="146"/>
        <v>0</v>
      </c>
      <c r="BE220" s="63">
        <f t="shared" si="147"/>
        <v>0</v>
      </c>
      <c r="BF220" s="59">
        <f t="shared" si="148"/>
        <v>0</v>
      </c>
      <c r="BG220" s="63">
        <f t="shared" si="149"/>
        <v>0</v>
      </c>
    </row>
    <row r="221" spans="2:59" x14ac:dyDescent="0.25">
      <c r="B221" s="154">
        <v>205</v>
      </c>
      <c r="C221" s="63">
        <f>'Default parameters'!C219</f>
        <v>1.32E-12</v>
      </c>
      <c r="D221" s="59">
        <f t="shared" si="114"/>
        <v>0</v>
      </c>
      <c r="E221" s="63">
        <f t="shared" si="115"/>
        <v>0</v>
      </c>
      <c r="F221" s="59">
        <f t="shared" si="116"/>
        <v>0</v>
      </c>
      <c r="G221" s="63">
        <f t="shared" si="117"/>
        <v>0</v>
      </c>
      <c r="H221" s="59">
        <f t="shared" si="118"/>
        <v>0</v>
      </c>
      <c r="I221" s="63">
        <f t="shared" si="119"/>
        <v>0</v>
      </c>
      <c r="J221" s="155"/>
      <c r="K221" s="156"/>
      <c r="L221" s="154">
        <v>205</v>
      </c>
      <c r="M221" s="63">
        <f>'Default parameters'!D219</f>
        <v>1.4999999999999999E-13</v>
      </c>
      <c r="N221" s="59">
        <f t="shared" si="120"/>
        <v>0</v>
      </c>
      <c r="O221" s="63">
        <f t="shared" si="121"/>
        <v>0</v>
      </c>
      <c r="P221" s="59">
        <f t="shared" si="122"/>
        <v>0</v>
      </c>
      <c r="Q221" s="63">
        <f t="shared" si="123"/>
        <v>0</v>
      </c>
      <c r="R221" s="59">
        <f t="shared" si="124"/>
        <v>0</v>
      </c>
      <c r="S221" s="63">
        <f t="shared" si="125"/>
        <v>0</v>
      </c>
      <c r="T221" s="155"/>
      <c r="U221" s="156"/>
      <c r="V221" s="154">
        <v>205</v>
      </c>
      <c r="W221" s="63">
        <f>'Default parameters'!E219</f>
        <v>6.9199999999999998E-8</v>
      </c>
      <c r="X221" s="59">
        <f t="shared" si="126"/>
        <v>0</v>
      </c>
      <c r="Y221" s="63">
        <f t="shared" si="127"/>
        <v>0</v>
      </c>
      <c r="Z221" s="59">
        <f t="shared" si="128"/>
        <v>0</v>
      </c>
      <c r="AA221" s="63">
        <f t="shared" si="129"/>
        <v>0</v>
      </c>
      <c r="AB221" s="59">
        <f t="shared" si="130"/>
        <v>0</v>
      </c>
      <c r="AC221" s="63">
        <f t="shared" si="131"/>
        <v>0</v>
      </c>
      <c r="AD221" s="155"/>
      <c r="AE221" s="156"/>
      <c r="AF221" s="154">
        <v>205</v>
      </c>
      <c r="AG221" s="63">
        <f>'Default parameters'!F219</f>
        <v>4.2100000000000001E-9</v>
      </c>
      <c r="AH221" s="59">
        <f t="shared" si="132"/>
        <v>0</v>
      </c>
      <c r="AI221" s="63">
        <f t="shared" si="133"/>
        <v>0</v>
      </c>
      <c r="AJ221" s="59">
        <f t="shared" si="134"/>
        <v>0</v>
      </c>
      <c r="AK221" s="63">
        <f t="shared" si="135"/>
        <v>0</v>
      </c>
      <c r="AL221" s="59">
        <f t="shared" si="136"/>
        <v>0</v>
      </c>
      <c r="AM221" s="63">
        <f t="shared" si="137"/>
        <v>0</v>
      </c>
      <c r="AN221" s="155"/>
      <c r="AO221" s="156"/>
      <c r="AP221" s="154">
        <v>205</v>
      </c>
      <c r="AQ221" s="63">
        <f>'Default parameters'!G219</f>
        <v>1.9000000000000001E-8</v>
      </c>
      <c r="AR221" s="59">
        <f t="shared" si="138"/>
        <v>0</v>
      </c>
      <c r="AS221" s="63">
        <f t="shared" si="139"/>
        <v>0</v>
      </c>
      <c r="AT221" s="59">
        <f t="shared" si="140"/>
        <v>0</v>
      </c>
      <c r="AU221" s="63">
        <f t="shared" si="141"/>
        <v>0</v>
      </c>
      <c r="AV221" s="59">
        <f t="shared" si="142"/>
        <v>0</v>
      </c>
      <c r="AW221" s="63">
        <f t="shared" si="143"/>
        <v>0</v>
      </c>
      <c r="AX221" s="155"/>
      <c r="AY221" s="156"/>
      <c r="AZ221" s="154">
        <v>205</v>
      </c>
      <c r="BA221" s="63">
        <v>1.9000000000000001E-8</v>
      </c>
      <c r="BB221" s="59">
        <f t="shared" si="144"/>
        <v>0</v>
      </c>
      <c r="BC221" s="63">
        <f t="shared" si="145"/>
        <v>0</v>
      </c>
      <c r="BD221" s="59">
        <f t="shared" si="146"/>
        <v>0</v>
      </c>
      <c r="BE221" s="63">
        <f t="shared" si="147"/>
        <v>0</v>
      </c>
      <c r="BF221" s="59">
        <f t="shared" si="148"/>
        <v>0</v>
      </c>
      <c r="BG221" s="63">
        <f t="shared" si="149"/>
        <v>0</v>
      </c>
    </row>
    <row r="222" spans="2:59" x14ac:dyDescent="0.25">
      <c r="B222" s="154">
        <v>206</v>
      </c>
      <c r="C222" s="63">
        <f>'Default parameters'!C220</f>
        <v>1.08E-12</v>
      </c>
      <c r="D222" s="59">
        <f t="shared" si="114"/>
        <v>0</v>
      </c>
      <c r="E222" s="63">
        <f t="shared" si="115"/>
        <v>0</v>
      </c>
      <c r="F222" s="59">
        <f t="shared" si="116"/>
        <v>0</v>
      </c>
      <c r="G222" s="63">
        <f t="shared" si="117"/>
        <v>0</v>
      </c>
      <c r="H222" s="59">
        <f t="shared" si="118"/>
        <v>0</v>
      </c>
      <c r="I222" s="63">
        <f t="shared" si="119"/>
        <v>0</v>
      </c>
      <c r="J222" s="155"/>
      <c r="K222" s="156"/>
      <c r="L222" s="154">
        <v>206</v>
      </c>
      <c r="M222" s="63">
        <f>'Default parameters'!D220</f>
        <v>1.2099999999999999E-13</v>
      </c>
      <c r="N222" s="59">
        <f t="shared" si="120"/>
        <v>0</v>
      </c>
      <c r="O222" s="63">
        <f t="shared" si="121"/>
        <v>0</v>
      </c>
      <c r="P222" s="59">
        <f t="shared" si="122"/>
        <v>0</v>
      </c>
      <c r="Q222" s="63">
        <f t="shared" si="123"/>
        <v>0</v>
      </c>
      <c r="R222" s="59">
        <f t="shared" si="124"/>
        <v>0</v>
      </c>
      <c r="S222" s="63">
        <f t="shared" si="125"/>
        <v>0</v>
      </c>
      <c r="T222" s="155"/>
      <c r="U222" s="156"/>
      <c r="V222" s="154">
        <v>206</v>
      </c>
      <c r="W222" s="63">
        <f>'Default parameters'!E220</f>
        <v>6.2099999999999994E-8</v>
      </c>
      <c r="X222" s="59">
        <f t="shared" si="126"/>
        <v>0</v>
      </c>
      <c r="Y222" s="63">
        <f t="shared" si="127"/>
        <v>0</v>
      </c>
      <c r="Z222" s="59">
        <f t="shared" si="128"/>
        <v>0</v>
      </c>
      <c r="AA222" s="63">
        <f t="shared" si="129"/>
        <v>0</v>
      </c>
      <c r="AB222" s="59">
        <f t="shared" si="130"/>
        <v>0</v>
      </c>
      <c r="AC222" s="63">
        <f t="shared" si="131"/>
        <v>0</v>
      </c>
      <c r="AD222" s="155"/>
      <c r="AE222" s="156"/>
      <c r="AF222" s="154">
        <v>206</v>
      </c>
      <c r="AG222" s="63">
        <f>'Default parameters'!F220</f>
        <v>3.6899999999999999E-9</v>
      </c>
      <c r="AH222" s="59">
        <f t="shared" si="132"/>
        <v>0</v>
      </c>
      <c r="AI222" s="63">
        <f t="shared" si="133"/>
        <v>0</v>
      </c>
      <c r="AJ222" s="59">
        <f t="shared" si="134"/>
        <v>0</v>
      </c>
      <c r="AK222" s="63">
        <f t="shared" si="135"/>
        <v>0</v>
      </c>
      <c r="AL222" s="59">
        <f t="shared" si="136"/>
        <v>0</v>
      </c>
      <c r="AM222" s="63">
        <f t="shared" si="137"/>
        <v>0</v>
      </c>
      <c r="AN222" s="155"/>
      <c r="AO222" s="156"/>
      <c r="AP222" s="154">
        <v>206</v>
      </c>
      <c r="AQ222" s="63">
        <f>'Default parameters'!G220</f>
        <v>1.6800000000000002E-8</v>
      </c>
      <c r="AR222" s="59">
        <f t="shared" si="138"/>
        <v>0</v>
      </c>
      <c r="AS222" s="63">
        <f t="shared" si="139"/>
        <v>0</v>
      </c>
      <c r="AT222" s="59">
        <f t="shared" si="140"/>
        <v>0</v>
      </c>
      <c r="AU222" s="63">
        <f t="shared" si="141"/>
        <v>0</v>
      </c>
      <c r="AV222" s="59">
        <f t="shared" si="142"/>
        <v>0</v>
      </c>
      <c r="AW222" s="63">
        <f t="shared" si="143"/>
        <v>0</v>
      </c>
      <c r="AX222" s="155"/>
      <c r="AY222" s="156"/>
      <c r="AZ222" s="154">
        <v>206</v>
      </c>
      <c r="BA222" s="63">
        <v>1.6800000000000002E-8</v>
      </c>
      <c r="BB222" s="59">
        <f t="shared" si="144"/>
        <v>0</v>
      </c>
      <c r="BC222" s="63">
        <f t="shared" si="145"/>
        <v>0</v>
      </c>
      <c r="BD222" s="59">
        <f t="shared" si="146"/>
        <v>0</v>
      </c>
      <c r="BE222" s="63">
        <f t="shared" si="147"/>
        <v>0</v>
      </c>
      <c r="BF222" s="59">
        <f t="shared" si="148"/>
        <v>0</v>
      </c>
      <c r="BG222" s="63">
        <f t="shared" si="149"/>
        <v>0</v>
      </c>
    </row>
    <row r="223" spans="2:59" x14ac:dyDescent="0.25">
      <c r="B223" s="154">
        <v>207</v>
      </c>
      <c r="C223" s="63">
        <f>'Default parameters'!C221</f>
        <v>8.8199999999999998E-13</v>
      </c>
      <c r="D223" s="59">
        <f t="shared" si="114"/>
        <v>0</v>
      </c>
      <c r="E223" s="63">
        <f t="shared" si="115"/>
        <v>0</v>
      </c>
      <c r="F223" s="59">
        <f t="shared" si="116"/>
        <v>0</v>
      </c>
      <c r="G223" s="63">
        <f t="shared" si="117"/>
        <v>0</v>
      </c>
      <c r="H223" s="59">
        <f t="shared" si="118"/>
        <v>0</v>
      </c>
      <c r="I223" s="63">
        <f t="shared" si="119"/>
        <v>0</v>
      </c>
      <c r="J223" s="155"/>
      <c r="K223" s="156"/>
      <c r="L223" s="154">
        <v>207</v>
      </c>
      <c r="M223" s="63">
        <f>'Default parameters'!D221</f>
        <v>9.66E-14</v>
      </c>
      <c r="N223" s="59">
        <f t="shared" si="120"/>
        <v>0</v>
      </c>
      <c r="O223" s="63">
        <f t="shared" si="121"/>
        <v>0</v>
      </c>
      <c r="P223" s="59">
        <f t="shared" si="122"/>
        <v>0</v>
      </c>
      <c r="Q223" s="63">
        <f t="shared" si="123"/>
        <v>0</v>
      </c>
      <c r="R223" s="59">
        <f t="shared" si="124"/>
        <v>0</v>
      </c>
      <c r="S223" s="63">
        <f t="shared" si="125"/>
        <v>0</v>
      </c>
      <c r="T223" s="155"/>
      <c r="U223" s="156"/>
      <c r="V223" s="154">
        <v>207</v>
      </c>
      <c r="W223" s="63">
        <f>'Default parameters'!E221</f>
        <v>5.5600000000000002E-8</v>
      </c>
      <c r="X223" s="59">
        <f t="shared" si="126"/>
        <v>0</v>
      </c>
      <c r="Y223" s="63">
        <f t="shared" si="127"/>
        <v>0</v>
      </c>
      <c r="Z223" s="59">
        <f t="shared" si="128"/>
        <v>0</v>
      </c>
      <c r="AA223" s="63">
        <f t="shared" si="129"/>
        <v>0</v>
      </c>
      <c r="AB223" s="59">
        <f t="shared" si="130"/>
        <v>0</v>
      </c>
      <c r="AC223" s="63">
        <f t="shared" si="131"/>
        <v>0</v>
      </c>
      <c r="AD223" s="155"/>
      <c r="AE223" s="156"/>
      <c r="AF223" s="154">
        <v>207</v>
      </c>
      <c r="AG223" s="63">
        <f>'Default parameters'!F221</f>
        <v>3.22E-9</v>
      </c>
      <c r="AH223" s="59">
        <f t="shared" si="132"/>
        <v>0</v>
      </c>
      <c r="AI223" s="63">
        <f t="shared" si="133"/>
        <v>0</v>
      </c>
      <c r="AJ223" s="59">
        <f t="shared" si="134"/>
        <v>0</v>
      </c>
      <c r="AK223" s="63">
        <f t="shared" si="135"/>
        <v>0</v>
      </c>
      <c r="AL223" s="59">
        <f t="shared" si="136"/>
        <v>0</v>
      </c>
      <c r="AM223" s="63">
        <f t="shared" si="137"/>
        <v>0</v>
      </c>
      <c r="AN223" s="155"/>
      <c r="AO223" s="156"/>
      <c r="AP223" s="154">
        <v>207</v>
      </c>
      <c r="AQ223" s="63">
        <f>'Default parameters'!G221</f>
        <v>1.4899999999999999E-8</v>
      </c>
      <c r="AR223" s="59">
        <f t="shared" si="138"/>
        <v>0</v>
      </c>
      <c r="AS223" s="63">
        <f t="shared" si="139"/>
        <v>0</v>
      </c>
      <c r="AT223" s="59">
        <f t="shared" si="140"/>
        <v>0</v>
      </c>
      <c r="AU223" s="63">
        <f t="shared" si="141"/>
        <v>0</v>
      </c>
      <c r="AV223" s="59">
        <f t="shared" si="142"/>
        <v>0</v>
      </c>
      <c r="AW223" s="63">
        <f t="shared" si="143"/>
        <v>0</v>
      </c>
      <c r="AX223" s="155"/>
      <c r="AY223" s="156"/>
      <c r="AZ223" s="154">
        <v>207</v>
      </c>
      <c r="BA223" s="63">
        <v>1.4899999999999999E-8</v>
      </c>
      <c r="BB223" s="59">
        <f t="shared" si="144"/>
        <v>0</v>
      </c>
      <c r="BC223" s="63">
        <f t="shared" si="145"/>
        <v>0</v>
      </c>
      <c r="BD223" s="59">
        <f t="shared" si="146"/>
        <v>0</v>
      </c>
      <c r="BE223" s="63">
        <f t="shared" si="147"/>
        <v>0</v>
      </c>
      <c r="BF223" s="59">
        <f t="shared" si="148"/>
        <v>0</v>
      </c>
      <c r="BG223" s="63">
        <f t="shared" si="149"/>
        <v>0</v>
      </c>
    </row>
    <row r="224" spans="2:59" x14ac:dyDescent="0.25">
      <c r="B224" s="154">
        <v>208</v>
      </c>
      <c r="C224" s="63">
        <f>'Default parameters'!C222</f>
        <v>7.1899999999999997E-13</v>
      </c>
      <c r="D224" s="59">
        <f t="shared" si="114"/>
        <v>0</v>
      </c>
      <c r="E224" s="63">
        <f t="shared" si="115"/>
        <v>0</v>
      </c>
      <c r="F224" s="59">
        <f t="shared" si="116"/>
        <v>0</v>
      </c>
      <c r="G224" s="63">
        <f t="shared" si="117"/>
        <v>0</v>
      </c>
      <c r="H224" s="59">
        <f t="shared" si="118"/>
        <v>0</v>
      </c>
      <c r="I224" s="63">
        <f t="shared" si="119"/>
        <v>0</v>
      </c>
      <c r="J224" s="155"/>
      <c r="K224" s="156"/>
      <c r="L224" s="154">
        <v>208</v>
      </c>
      <c r="M224" s="63">
        <f>'Default parameters'!D222</f>
        <v>7.7299999999999996E-14</v>
      </c>
      <c r="N224" s="59">
        <f t="shared" si="120"/>
        <v>0</v>
      </c>
      <c r="O224" s="63">
        <f t="shared" si="121"/>
        <v>0</v>
      </c>
      <c r="P224" s="59">
        <f t="shared" si="122"/>
        <v>0</v>
      </c>
      <c r="Q224" s="63">
        <f t="shared" si="123"/>
        <v>0</v>
      </c>
      <c r="R224" s="59">
        <f t="shared" si="124"/>
        <v>0</v>
      </c>
      <c r="S224" s="63">
        <f t="shared" si="125"/>
        <v>0</v>
      </c>
      <c r="T224" s="155"/>
      <c r="U224" s="156"/>
      <c r="V224" s="154">
        <v>208</v>
      </c>
      <c r="W224" s="63">
        <f>'Default parameters'!E222</f>
        <v>4.9800000000000003E-8</v>
      </c>
      <c r="X224" s="59">
        <f t="shared" si="126"/>
        <v>0</v>
      </c>
      <c r="Y224" s="63">
        <f t="shared" si="127"/>
        <v>0</v>
      </c>
      <c r="Z224" s="59">
        <f t="shared" si="128"/>
        <v>0</v>
      </c>
      <c r="AA224" s="63">
        <f t="shared" si="129"/>
        <v>0</v>
      </c>
      <c r="AB224" s="59">
        <f t="shared" si="130"/>
        <v>0</v>
      </c>
      <c r="AC224" s="63">
        <f t="shared" si="131"/>
        <v>0</v>
      </c>
      <c r="AD224" s="155"/>
      <c r="AE224" s="156"/>
      <c r="AF224" s="154">
        <v>208</v>
      </c>
      <c r="AG224" s="63">
        <f>'Default parameters'!F222</f>
        <v>2.81E-9</v>
      </c>
      <c r="AH224" s="59">
        <f t="shared" si="132"/>
        <v>0</v>
      </c>
      <c r="AI224" s="63">
        <f t="shared" si="133"/>
        <v>0</v>
      </c>
      <c r="AJ224" s="59">
        <f t="shared" si="134"/>
        <v>0</v>
      </c>
      <c r="AK224" s="63">
        <f t="shared" si="135"/>
        <v>0</v>
      </c>
      <c r="AL224" s="59">
        <f t="shared" si="136"/>
        <v>0</v>
      </c>
      <c r="AM224" s="63">
        <f t="shared" si="137"/>
        <v>0</v>
      </c>
      <c r="AN224" s="155"/>
      <c r="AO224" s="156"/>
      <c r="AP224" s="154">
        <v>208</v>
      </c>
      <c r="AQ224" s="63">
        <f>'Default parameters'!G222</f>
        <v>1.3200000000000001E-8</v>
      </c>
      <c r="AR224" s="59">
        <f t="shared" si="138"/>
        <v>0</v>
      </c>
      <c r="AS224" s="63">
        <f t="shared" si="139"/>
        <v>0</v>
      </c>
      <c r="AT224" s="59">
        <f t="shared" si="140"/>
        <v>0</v>
      </c>
      <c r="AU224" s="63">
        <f t="shared" si="141"/>
        <v>0</v>
      </c>
      <c r="AV224" s="59">
        <f t="shared" si="142"/>
        <v>0</v>
      </c>
      <c r="AW224" s="63">
        <f t="shared" si="143"/>
        <v>0</v>
      </c>
      <c r="AX224" s="155"/>
      <c r="AY224" s="156"/>
      <c r="AZ224" s="154">
        <v>208</v>
      </c>
      <c r="BA224" s="63">
        <v>1.3200000000000001E-8</v>
      </c>
      <c r="BB224" s="59">
        <f t="shared" si="144"/>
        <v>0</v>
      </c>
      <c r="BC224" s="63">
        <f t="shared" si="145"/>
        <v>0</v>
      </c>
      <c r="BD224" s="59">
        <f t="shared" si="146"/>
        <v>0</v>
      </c>
      <c r="BE224" s="63">
        <f t="shared" si="147"/>
        <v>0</v>
      </c>
      <c r="BF224" s="59">
        <f t="shared" si="148"/>
        <v>0</v>
      </c>
      <c r="BG224" s="63">
        <f t="shared" si="149"/>
        <v>0</v>
      </c>
    </row>
    <row r="225" spans="2:59" x14ac:dyDescent="0.25">
      <c r="B225" s="154">
        <v>209</v>
      </c>
      <c r="C225" s="63">
        <f>'Default parameters'!C223</f>
        <v>5.8500000000000003E-13</v>
      </c>
      <c r="D225" s="59">
        <f t="shared" si="114"/>
        <v>0</v>
      </c>
      <c r="E225" s="63">
        <f t="shared" si="115"/>
        <v>0</v>
      </c>
      <c r="F225" s="59">
        <f t="shared" si="116"/>
        <v>0</v>
      </c>
      <c r="G225" s="63">
        <f t="shared" si="117"/>
        <v>0</v>
      </c>
      <c r="H225" s="59">
        <f t="shared" si="118"/>
        <v>0</v>
      </c>
      <c r="I225" s="63">
        <f t="shared" si="119"/>
        <v>0</v>
      </c>
      <c r="J225" s="155"/>
      <c r="K225" s="156"/>
      <c r="L225" s="154">
        <v>209</v>
      </c>
      <c r="M225" s="63">
        <f>'Default parameters'!D223</f>
        <v>6.1700000000000005E-14</v>
      </c>
      <c r="N225" s="59">
        <f t="shared" si="120"/>
        <v>0</v>
      </c>
      <c r="O225" s="63">
        <f t="shared" si="121"/>
        <v>0</v>
      </c>
      <c r="P225" s="59">
        <f t="shared" si="122"/>
        <v>0</v>
      </c>
      <c r="Q225" s="63">
        <f t="shared" si="123"/>
        <v>0</v>
      </c>
      <c r="R225" s="59">
        <f t="shared" si="124"/>
        <v>0</v>
      </c>
      <c r="S225" s="63">
        <f t="shared" si="125"/>
        <v>0</v>
      </c>
      <c r="T225" s="155"/>
      <c r="U225" s="156"/>
      <c r="V225" s="154">
        <v>209</v>
      </c>
      <c r="W225" s="63">
        <f>'Default parameters'!E223</f>
        <v>4.4500000000000001E-8</v>
      </c>
      <c r="X225" s="59">
        <f t="shared" si="126"/>
        <v>0</v>
      </c>
      <c r="Y225" s="63">
        <f t="shared" si="127"/>
        <v>0</v>
      </c>
      <c r="Z225" s="59">
        <f t="shared" si="128"/>
        <v>0</v>
      </c>
      <c r="AA225" s="63">
        <f t="shared" si="129"/>
        <v>0</v>
      </c>
      <c r="AB225" s="59">
        <f t="shared" si="130"/>
        <v>0</v>
      </c>
      <c r="AC225" s="63">
        <f t="shared" si="131"/>
        <v>0</v>
      </c>
      <c r="AD225" s="155"/>
      <c r="AE225" s="156"/>
      <c r="AF225" s="154">
        <v>209</v>
      </c>
      <c r="AG225" s="63">
        <f>'Default parameters'!F223</f>
        <v>2.45E-9</v>
      </c>
      <c r="AH225" s="59">
        <f t="shared" si="132"/>
        <v>0</v>
      </c>
      <c r="AI225" s="63">
        <f t="shared" si="133"/>
        <v>0</v>
      </c>
      <c r="AJ225" s="59">
        <f t="shared" si="134"/>
        <v>0</v>
      </c>
      <c r="AK225" s="63">
        <f t="shared" si="135"/>
        <v>0</v>
      </c>
      <c r="AL225" s="59">
        <f t="shared" si="136"/>
        <v>0</v>
      </c>
      <c r="AM225" s="63">
        <f t="shared" si="137"/>
        <v>0</v>
      </c>
      <c r="AN225" s="155"/>
      <c r="AO225" s="156"/>
      <c r="AP225" s="154">
        <v>209</v>
      </c>
      <c r="AQ225" s="63">
        <f>'Default parameters'!G223</f>
        <v>1.1700000000000001E-8</v>
      </c>
      <c r="AR225" s="59">
        <f t="shared" si="138"/>
        <v>0</v>
      </c>
      <c r="AS225" s="63">
        <f t="shared" si="139"/>
        <v>0</v>
      </c>
      <c r="AT225" s="59">
        <f t="shared" si="140"/>
        <v>0</v>
      </c>
      <c r="AU225" s="63">
        <f t="shared" si="141"/>
        <v>0</v>
      </c>
      <c r="AV225" s="59">
        <f t="shared" si="142"/>
        <v>0</v>
      </c>
      <c r="AW225" s="63">
        <f t="shared" si="143"/>
        <v>0</v>
      </c>
      <c r="AX225" s="155"/>
      <c r="AY225" s="156"/>
      <c r="AZ225" s="154">
        <v>209</v>
      </c>
      <c r="BA225" s="63">
        <v>1.1700000000000001E-8</v>
      </c>
      <c r="BB225" s="59">
        <f t="shared" si="144"/>
        <v>0</v>
      </c>
      <c r="BC225" s="63">
        <f t="shared" si="145"/>
        <v>0</v>
      </c>
      <c r="BD225" s="59">
        <f t="shared" si="146"/>
        <v>0</v>
      </c>
      <c r="BE225" s="63">
        <f t="shared" si="147"/>
        <v>0</v>
      </c>
      <c r="BF225" s="59">
        <f t="shared" si="148"/>
        <v>0</v>
      </c>
      <c r="BG225" s="63">
        <f t="shared" si="149"/>
        <v>0</v>
      </c>
    </row>
    <row r="226" spans="2:59" x14ac:dyDescent="0.25">
      <c r="B226" s="154">
        <v>210</v>
      </c>
      <c r="C226" s="63">
        <f>'Default parameters'!C224</f>
        <v>4.75E-13</v>
      </c>
      <c r="D226" s="59">
        <f t="shared" si="114"/>
        <v>0</v>
      </c>
      <c r="E226" s="63">
        <f t="shared" si="115"/>
        <v>0</v>
      </c>
      <c r="F226" s="59">
        <f t="shared" si="116"/>
        <v>0</v>
      </c>
      <c r="G226" s="63">
        <f t="shared" si="117"/>
        <v>0</v>
      </c>
      <c r="H226" s="59">
        <f t="shared" si="118"/>
        <v>0</v>
      </c>
      <c r="I226" s="63">
        <f t="shared" si="119"/>
        <v>0</v>
      </c>
      <c r="J226" s="155"/>
      <c r="K226" s="156"/>
      <c r="L226" s="154">
        <v>210</v>
      </c>
      <c r="M226" s="63">
        <f>'Default parameters'!D224</f>
        <v>4.9200000000000001E-14</v>
      </c>
      <c r="N226" s="59">
        <f t="shared" si="120"/>
        <v>0</v>
      </c>
      <c r="O226" s="63">
        <f t="shared" si="121"/>
        <v>0</v>
      </c>
      <c r="P226" s="59">
        <f t="shared" si="122"/>
        <v>0</v>
      </c>
      <c r="Q226" s="63">
        <f t="shared" si="123"/>
        <v>0</v>
      </c>
      <c r="R226" s="59">
        <f t="shared" si="124"/>
        <v>0</v>
      </c>
      <c r="S226" s="63">
        <f t="shared" si="125"/>
        <v>0</v>
      </c>
      <c r="T226" s="155"/>
      <c r="U226" s="156"/>
      <c r="V226" s="154">
        <v>210</v>
      </c>
      <c r="W226" s="63">
        <f>'Default parameters'!E224</f>
        <v>3.9799999999999999E-8</v>
      </c>
      <c r="X226" s="59">
        <f t="shared" si="126"/>
        <v>0</v>
      </c>
      <c r="Y226" s="63">
        <f t="shared" si="127"/>
        <v>0</v>
      </c>
      <c r="Z226" s="59">
        <f t="shared" si="128"/>
        <v>0</v>
      </c>
      <c r="AA226" s="63">
        <f t="shared" si="129"/>
        <v>0</v>
      </c>
      <c r="AB226" s="59">
        <f t="shared" si="130"/>
        <v>0</v>
      </c>
      <c r="AC226" s="63">
        <f t="shared" si="131"/>
        <v>0</v>
      </c>
      <c r="AD226" s="155"/>
      <c r="AE226" s="156"/>
      <c r="AF226" s="154">
        <v>210</v>
      </c>
      <c r="AG226" s="63">
        <f>'Default parameters'!F224</f>
        <v>2.1400000000000001E-9</v>
      </c>
      <c r="AH226" s="59">
        <f t="shared" si="132"/>
        <v>0</v>
      </c>
      <c r="AI226" s="63">
        <f t="shared" si="133"/>
        <v>0</v>
      </c>
      <c r="AJ226" s="59">
        <f t="shared" si="134"/>
        <v>0</v>
      </c>
      <c r="AK226" s="63">
        <f t="shared" si="135"/>
        <v>0</v>
      </c>
      <c r="AL226" s="59">
        <f t="shared" si="136"/>
        <v>0</v>
      </c>
      <c r="AM226" s="63">
        <f t="shared" si="137"/>
        <v>0</v>
      </c>
      <c r="AN226" s="155"/>
      <c r="AO226" s="156"/>
      <c r="AP226" s="154">
        <v>210</v>
      </c>
      <c r="AQ226" s="63">
        <f>'Default parameters'!G224</f>
        <v>1.03E-8</v>
      </c>
      <c r="AR226" s="59">
        <f t="shared" si="138"/>
        <v>0</v>
      </c>
      <c r="AS226" s="63">
        <f t="shared" si="139"/>
        <v>0</v>
      </c>
      <c r="AT226" s="59">
        <f t="shared" si="140"/>
        <v>0</v>
      </c>
      <c r="AU226" s="63">
        <f t="shared" si="141"/>
        <v>0</v>
      </c>
      <c r="AV226" s="59">
        <f t="shared" si="142"/>
        <v>0</v>
      </c>
      <c r="AW226" s="63">
        <f t="shared" si="143"/>
        <v>0</v>
      </c>
      <c r="AX226" s="155"/>
      <c r="AY226" s="156"/>
      <c r="AZ226" s="154">
        <v>210</v>
      </c>
      <c r="BA226" s="63">
        <v>1.03E-8</v>
      </c>
      <c r="BB226" s="59">
        <f t="shared" si="144"/>
        <v>0</v>
      </c>
      <c r="BC226" s="63">
        <f t="shared" si="145"/>
        <v>0</v>
      </c>
      <c r="BD226" s="59">
        <f t="shared" si="146"/>
        <v>0</v>
      </c>
      <c r="BE226" s="63">
        <f t="shared" si="147"/>
        <v>0</v>
      </c>
      <c r="BF226" s="59">
        <f t="shared" si="148"/>
        <v>0</v>
      </c>
      <c r="BG226" s="63">
        <f t="shared" si="149"/>
        <v>0</v>
      </c>
    </row>
    <row r="227" spans="2:59" x14ac:dyDescent="0.25">
      <c r="B227" s="154">
        <v>211</v>
      </c>
      <c r="C227" s="63">
        <f>'Default parameters'!C225</f>
        <v>3.8600000000000002E-13</v>
      </c>
      <c r="D227" s="59">
        <f t="shared" si="114"/>
        <v>0</v>
      </c>
      <c r="E227" s="63">
        <f t="shared" si="115"/>
        <v>0</v>
      </c>
      <c r="F227" s="59">
        <f t="shared" si="116"/>
        <v>0</v>
      </c>
      <c r="G227" s="63">
        <f t="shared" si="117"/>
        <v>0</v>
      </c>
      <c r="H227" s="59">
        <f t="shared" si="118"/>
        <v>0</v>
      </c>
      <c r="I227" s="63">
        <f t="shared" si="119"/>
        <v>0</v>
      </c>
      <c r="J227" s="155"/>
      <c r="K227" s="156"/>
      <c r="L227" s="154">
        <v>211</v>
      </c>
      <c r="M227" s="63">
        <f>'Default parameters'!D225</f>
        <v>3.92E-14</v>
      </c>
      <c r="N227" s="59">
        <f t="shared" si="120"/>
        <v>0</v>
      </c>
      <c r="O227" s="63">
        <f t="shared" si="121"/>
        <v>0</v>
      </c>
      <c r="P227" s="59">
        <f t="shared" si="122"/>
        <v>0</v>
      </c>
      <c r="Q227" s="63">
        <f t="shared" si="123"/>
        <v>0</v>
      </c>
      <c r="R227" s="59">
        <f t="shared" si="124"/>
        <v>0</v>
      </c>
      <c r="S227" s="63">
        <f t="shared" si="125"/>
        <v>0</v>
      </c>
      <c r="T227" s="155"/>
      <c r="U227" s="156"/>
      <c r="V227" s="154">
        <v>211</v>
      </c>
      <c r="W227" s="63">
        <f>'Default parameters'!E225</f>
        <v>3.55E-8</v>
      </c>
      <c r="X227" s="59">
        <f t="shared" si="126"/>
        <v>0</v>
      </c>
      <c r="Y227" s="63">
        <f t="shared" si="127"/>
        <v>0</v>
      </c>
      <c r="Z227" s="59">
        <f t="shared" si="128"/>
        <v>0</v>
      </c>
      <c r="AA227" s="63">
        <f t="shared" si="129"/>
        <v>0</v>
      </c>
      <c r="AB227" s="59">
        <f t="shared" si="130"/>
        <v>0</v>
      </c>
      <c r="AC227" s="63">
        <f t="shared" si="131"/>
        <v>0</v>
      </c>
      <c r="AD227" s="155"/>
      <c r="AE227" s="156"/>
      <c r="AF227" s="154">
        <v>211</v>
      </c>
      <c r="AG227" s="63">
        <f>'Default parameters'!F225</f>
        <v>1.86E-9</v>
      </c>
      <c r="AH227" s="59">
        <f t="shared" si="132"/>
        <v>0</v>
      </c>
      <c r="AI227" s="63">
        <f t="shared" si="133"/>
        <v>0</v>
      </c>
      <c r="AJ227" s="59">
        <f t="shared" si="134"/>
        <v>0</v>
      </c>
      <c r="AK227" s="63">
        <f t="shared" si="135"/>
        <v>0</v>
      </c>
      <c r="AL227" s="59">
        <f t="shared" si="136"/>
        <v>0</v>
      </c>
      <c r="AM227" s="63">
        <f t="shared" si="137"/>
        <v>0</v>
      </c>
      <c r="AN227" s="155"/>
      <c r="AO227" s="156"/>
      <c r="AP227" s="154">
        <v>211</v>
      </c>
      <c r="AQ227" s="63">
        <f>'Default parameters'!G225</f>
        <v>9.1100000000000002E-9</v>
      </c>
      <c r="AR227" s="59">
        <f t="shared" si="138"/>
        <v>0</v>
      </c>
      <c r="AS227" s="63">
        <f t="shared" si="139"/>
        <v>0</v>
      </c>
      <c r="AT227" s="59">
        <f t="shared" si="140"/>
        <v>0</v>
      </c>
      <c r="AU227" s="63">
        <f t="shared" si="141"/>
        <v>0</v>
      </c>
      <c r="AV227" s="59">
        <f t="shared" si="142"/>
        <v>0</v>
      </c>
      <c r="AW227" s="63">
        <f t="shared" si="143"/>
        <v>0</v>
      </c>
      <c r="AX227" s="155"/>
      <c r="AY227" s="156"/>
      <c r="AZ227" s="154">
        <v>211</v>
      </c>
      <c r="BA227" s="63">
        <v>9.1100000000000002E-9</v>
      </c>
      <c r="BB227" s="59">
        <f t="shared" si="144"/>
        <v>0</v>
      </c>
      <c r="BC227" s="63">
        <f t="shared" si="145"/>
        <v>0</v>
      </c>
      <c r="BD227" s="59">
        <f t="shared" si="146"/>
        <v>0</v>
      </c>
      <c r="BE227" s="63">
        <f t="shared" si="147"/>
        <v>0</v>
      </c>
      <c r="BF227" s="59">
        <f t="shared" si="148"/>
        <v>0</v>
      </c>
      <c r="BG227" s="63">
        <f t="shared" si="149"/>
        <v>0</v>
      </c>
    </row>
    <row r="228" spans="2:59" x14ac:dyDescent="0.25">
      <c r="B228" s="154">
        <v>212</v>
      </c>
      <c r="C228" s="63">
        <f>'Default parameters'!C226</f>
        <v>3.1199999999999998E-13</v>
      </c>
      <c r="D228" s="59">
        <f t="shared" si="114"/>
        <v>0</v>
      </c>
      <c r="E228" s="63">
        <f t="shared" si="115"/>
        <v>0</v>
      </c>
      <c r="F228" s="59">
        <f t="shared" si="116"/>
        <v>0</v>
      </c>
      <c r="G228" s="63">
        <f t="shared" si="117"/>
        <v>0</v>
      </c>
      <c r="H228" s="59">
        <f t="shared" si="118"/>
        <v>0</v>
      </c>
      <c r="I228" s="63">
        <f t="shared" si="119"/>
        <v>0</v>
      </c>
      <c r="J228" s="155"/>
      <c r="K228" s="156"/>
      <c r="L228" s="154">
        <v>212</v>
      </c>
      <c r="M228" s="63">
        <f>'Default parameters'!D226</f>
        <v>3.1100000000000001E-14</v>
      </c>
      <c r="N228" s="59">
        <f t="shared" si="120"/>
        <v>0</v>
      </c>
      <c r="O228" s="63">
        <f t="shared" si="121"/>
        <v>0</v>
      </c>
      <c r="P228" s="59">
        <f t="shared" si="122"/>
        <v>0</v>
      </c>
      <c r="Q228" s="63">
        <f t="shared" si="123"/>
        <v>0</v>
      </c>
      <c r="R228" s="59">
        <f t="shared" si="124"/>
        <v>0</v>
      </c>
      <c r="S228" s="63">
        <f t="shared" si="125"/>
        <v>0</v>
      </c>
      <c r="T228" s="155"/>
      <c r="U228" s="156"/>
      <c r="V228" s="154">
        <v>212</v>
      </c>
      <c r="W228" s="63">
        <f>'Default parameters'!E226</f>
        <v>3.1699999999999999E-8</v>
      </c>
      <c r="X228" s="59">
        <f t="shared" si="126"/>
        <v>0</v>
      </c>
      <c r="Y228" s="63">
        <f t="shared" si="127"/>
        <v>0</v>
      </c>
      <c r="Z228" s="59">
        <f t="shared" si="128"/>
        <v>0</v>
      </c>
      <c r="AA228" s="63">
        <f t="shared" si="129"/>
        <v>0</v>
      </c>
      <c r="AB228" s="59">
        <f t="shared" si="130"/>
        <v>0</v>
      </c>
      <c r="AC228" s="63">
        <f t="shared" si="131"/>
        <v>0</v>
      </c>
      <c r="AD228" s="155"/>
      <c r="AE228" s="156"/>
      <c r="AF228" s="154">
        <v>212</v>
      </c>
      <c r="AG228" s="63">
        <f>'Default parameters'!F226</f>
        <v>1.62E-9</v>
      </c>
      <c r="AH228" s="59">
        <f t="shared" si="132"/>
        <v>0</v>
      </c>
      <c r="AI228" s="63">
        <f t="shared" si="133"/>
        <v>0</v>
      </c>
      <c r="AJ228" s="59">
        <f t="shared" si="134"/>
        <v>0</v>
      </c>
      <c r="AK228" s="63">
        <f t="shared" si="135"/>
        <v>0</v>
      </c>
      <c r="AL228" s="59">
        <f t="shared" si="136"/>
        <v>0</v>
      </c>
      <c r="AM228" s="63">
        <f t="shared" si="137"/>
        <v>0</v>
      </c>
      <c r="AN228" s="155"/>
      <c r="AO228" s="156"/>
      <c r="AP228" s="154">
        <v>212</v>
      </c>
      <c r="AQ228" s="63">
        <f>'Default parameters'!G226</f>
        <v>8.0299999999999998E-9</v>
      </c>
      <c r="AR228" s="59">
        <f t="shared" si="138"/>
        <v>0</v>
      </c>
      <c r="AS228" s="63">
        <f t="shared" si="139"/>
        <v>0</v>
      </c>
      <c r="AT228" s="59">
        <f t="shared" si="140"/>
        <v>0</v>
      </c>
      <c r="AU228" s="63">
        <f t="shared" si="141"/>
        <v>0</v>
      </c>
      <c r="AV228" s="59">
        <f t="shared" si="142"/>
        <v>0</v>
      </c>
      <c r="AW228" s="63">
        <f t="shared" si="143"/>
        <v>0</v>
      </c>
      <c r="AX228" s="155"/>
      <c r="AY228" s="156"/>
      <c r="AZ228" s="154">
        <v>212</v>
      </c>
      <c r="BA228" s="63">
        <v>8.0299999999999998E-9</v>
      </c>
      <c r="BB228" s="59">
        <f t="shared" si="144"/>
        <v>0</v>
      </c>
      <c r="BC228" s="63">
        <f t="shared" si="145"/>
        <v>0</v>
      </c>
      <c r="BD228" s="59">
        <f t="shared" si="146"/>
        <v>0</v>
      </c>
      <c r="BE228" s="63">
        <f t="shared" si="147"/>
        <v>0</v>
      </c>
      <c r="BF228" s="59">
        <f t="shared" si="148"/>
        <v>0</v>
      </c>
      <c r="BG228" s="63">
        <f t="shared" si="149"/>
        <v>0</v>
      </c>
    </row>
    <row r="229" spans="2:59" x14ac:dyDescent="0.25">
      <c r="B229" s="154">
        <v>213</v>
      </c>
      <c r="C229" s="63">
        <f>'Default parameters'!C227</f>
        <v>2.5299999999999998E-13</v>
      </c>
      <c r="D229" s="59">
        <f t="shared" si="114"/>
        <v>0</v>
      </c>
      <c r="E229" s="63">
        <f t="shared" si="115"/>
        <v>0</v>
      </c>
      <c r="F229" s="59">
        <f t="shared" si="116"/>
        <v>0</v>
      </c>
      <c r="G229" s="63">
        <f t="shared" si="117"/>
        <v>0</v>
      </c>
      <c r="H229" s="59">
        <f t="shared" si="118"/>
        <v>0</v>
      </c>
      <c r="I229" s="63">
        <f t="shared" si="119"/>
        <v>0</v>
      </c>
      <c r="J229" s="155"/>
      <c r="K229" s="156"/>
      <c r="L229" s="154">
        <v>213</v>
      </c>
      <c r="M229" s="63">
        <f>'Default parameters'!D227</f>
        <v>2.4700000000000001E-14</v>
      </c>
      <c r="N229" s="59">
        <f t="shared" si="120"/>
        <v>0</v>
      </c>
      <c r="O229" s="63">
        <f t="shared" si="121"/>
        <v>0</v>
      </c>
      <c r="P229" s="59">
        <f t="shared" si="122"/>
        <v>0</v>
      </c>
      <c r="Q229" s="63">
        <f t="shared" si="123"/>
        <v>0</v>
      </c>
      <c r="R229" s="59">
        <f t="shared" si="124"/>
        <v>0</v>
      </c>
      <c r="S229" s="63">
        <f t="shared" si="125"/>
        <v>0</v>
      </c>
      <c r="T229" s="155"/>
      <c r="U229" s="156"/>
      <c r="V229" s="154">
        <v>213</v>
      </c>
      <c r="W229" s="63">
        <f>'Default parameters'!E227</f>
        <v>2.8200000000000001E-8</v>
      </c>
      <c r="X229" s="59">
        <f t="shared" si="126"/>
        <v>0</v>
      </c>
      <c r="Y229" s="63">
        <f t="shared" si="127"/>
        <v>0</v>
      </c>
      <c r="Z229" s="59">
        <f t="shared" si="128"/>
        <v>0</v>
      </c>
      <c r="AA229" s="63">
        <f t="shared" si="129"/>
        <v>0</v>
      </c>
      <c r="AB229" s="59">
        <f t="shared" si="130"/>
        <v>0</v>
      </c>
      <c r="AC229" s="63">
        <f t="shared" si="131"/>
        <v>0</v>
      </c>
      <c r="AD229" s="155"/>
      <c r="AE229" s="156"/>
      <c r="AF229" s="154">
        <v>213</v>
      </c>
      <c r="AG229" s="63">
        <f>'Default parameters'!F227</f>
        <v>1.3999999999999999E-9</v>
      </c>
      <c r="AH229" s="59">
        <f t="shared" si="132"/>
        <v>0</v>
      </c>
      <c r="AI229" s="63">
        <f t="shared" si="133"/>
        <v>0</v>
      </c>
      <c r="AJ229" s="59">
        <f t="shared" si="134"/>
        <v>0</v>
      </c>
      <c r="AK229" s="63">
        <f t="shared" si="135"/>
        <v>0</v>
      </c>
      <c r="AL229" s="59">
        <f t="shared" si="136"/>
        <v>0</v>
      </c>
      <c r="AM229" s="63">
        <f t="shared" si="137"/>
        <v>0</v>
      </c>
      <c r="AN229" s="155"/>
      <c r="AO229" s="156"/>
      <c r="AP229" s="154">
        <v>213</v>
      </c>
      <c r="AQ229" s="63">
        <f>'Default parameters'!G227</f>
        <v>7.0699999999999998E-9</v>
      </c>
      <c r="AR229" s="59">
        <f t="shared" si="138"/>
        <v>0</v>
      </c>
      <c r="AS229" s="63">
        <f t="shared" si="139"/>
        <v>0</v>
      </c>
      <c r="AT229" s="59">
        <f t="shared" si="140"/>
        <v>0</v>
      </c>
      <c r="AU229" s="63">
        <f t="shared" si="141"/>
        <v>0</v>
      </c>
      <c r="AV229" s="59">
        <f t="shared" si="142"/>
        <v>0</v>
      </c>
      <c r="AW229" s="63">
        <f t="shared" si="143"/>
        <v>0</v>
      </c>
      <c r="AX229" s="155"/>
      <c r="AY229" s="156"/>
      <c r="AZ229" s="154">
        <v>213</v>
      </c>
      <c r="BA229" s="63">
        <v>7.0699999999999998E-9</v>
      </c>
      <c r="BB229" s="59">
        <f t="shared" si="144"/>
        <v>0</v>
      </c>
      <c r="BC229" s="63">
        <f t="shared" si="145"/>
        <v>0</v>
      </c>
      <c r="BD229" s="59">
        <f t="shared" si="146"/>
        <v>0</v>
      </c>
      <c r="BE229" s="63">
        <f t="shared" si="147"/>
        <v>0</v>
      </c>
      <c r="BF229" s="59">
        <f t="shared" si="148"/>
        <v>0</v>
      </c>
      <c r="BG229" s="63">
        <f t="shared" si="149"/>
        <v>0</v>
      </c>
    </row>
    <row r="230" spans="2:59" x14ac:dyDescent="0.25">
      <c r="B230" s="154">
        <v>214</v>
      </c>
      <c r="C230" s="63">
        <f>'Default parameters'!C228</f>
        <v>2.0399999999999999E-13</v>
      </c>
      <c r="D230" s="59">
        <f t="shared" si="114"/>
        <v>0</v>
      </c>
      <c r="E230" s="63">
        <f t="shared" si="115"/>
        <v>0</v>
      </c>
      <c r="F230" s="59">
        <f t="shared" si="116"/>
        <v>0</v>
      </c>
      <c r="G230" s="63">
        <f t="shared" si="117"/>
        <v>0</v>
      </c>
      <c r="H230" s="59">
        <f t="shared" si="118"/>
        <v>0</v>
      </c>
      <c r="I230" s="63">
        <f t="shared" si="119"/>
        <v>0</v>
      </c>
      <c r="J230" s="155"/>
      <c r="K230" s="156"/>
      <c r="L230" s="154">
        <v>214</v>
      </c>
      <c r="M230" s="63">
        <f>'Default parameters'!D228</f>
        <v>1.9499999999999999E-14</v>
      </c>
      <c r="N230" s="59">
        <f t="shared" si="120"/>
        <v>0</v>
      </c>
      <c r="O230" s="63">
        <f t="shared" si="121"/>
        <v>0</v>
      </c>
      <c r="P230" s="59">
        <f t="shared" si="122"/>
        <v>0</v>
      </c>
      <c r="Q230" s="63">
        <f t="shared" si="123"/>
        <v>0</v>
      </c>
      <c r="R230" s="59">
        <f t="shared" si="124"/>
        <v>0</v>
      </c>
      <c r="S230" s="63">
        <f t="shared" si="125"/>
        <v>0</v>
      </c>
      <c r="T230" s="155"/>
      <c r="U230" s="156"/>
      <c r="V230" s="154">
        <v>214</v>
      </c>
      <c r="W230" s="63">
        <f>'Default parameters'!E228</f>
        <v>2.51E-8</v>
      </c>
      <c r="X230" s="59">
        <f t="shared" si="126"/>
        <v>0</v>
      </c>
      <c r="Y230" s="63">
        <f t="shared" si="127"/>
        <v>0</v>
      </c>
      <c r="Z230" s="59">
        <f t="shared" si="128"/>
        <v>0</v>
      </c>
      <c r="AA230" s="63">
        <f t="shared" si="129"/>
        <v>0</v>
      </c>
      <c r="AB230" s="59">
        <f t="shared" si="130"/>
        <v>0</v>
      </c>
      <c r="AC230" s="63">
        <f t="shared" si="131"/>
        <v>0</v>
      </c>
      <c r="AD230" s="155"/>
      <c r="AE230" s="156"/>
      <c r="AF230" s="154">
        <v>214</v>
      </c>
      <c r="AG230" s="63">
        <f>'Default parameters'!F228</f>
        <v>1.2199999999999999E-9</v>
      </c>
      <c r="AH230" s="59">
        <f t="shared" si="132"/>
        <v>0</v>
      </c>
      <c r="AI230" s="63">
        <f t="shared" si="133"/>
        <v>0</v>
      </c>
      <c r="AJ230" s="59">
        <f t="shared" si="134"/>
        <v>0</v>
      </c>
      <c r="AK230" s="63">
        <f t="shared" si="135"/>
        <v>0</v>
      </c>
      <c r="AL230" s="59">
        <f t="shared" si="136"/>
        <v>0</v>
      </c>
      <c r="AM230" s="63">
        <f t="shared" si="137"/>
        <v>0</v>
      </c>
      <c r="AN230" s="155"/>
      <c r="AO230" s="156"/>
      <c r="AP230" s="154">
        <v>214</v>
      </c>
      <c r="AQ230" s="63">
        <f>'Default parameters'!G228</f>
        <v>6.2300000000000002E-9</v>
      </c>
      <c r="AR230" s="59">
        <f t="shared" si="138"/>
        <v>0</v>
      </c>
      <c r="AS230" s="63">
        <f t="shared" si="139"/>
        <v>0</v>
      </c>
      <c r="AT230" s="59">
        <f t="shared" si="140"/>
        <v>0</v>
      </c>
      <c r="AU230" s="63">
        <f t="shared" si="141"/>
        <v>0</v>
      </c>
      <c r="AV230" s="59">
        <f t="shared" si="142"/>
        <v>0</v>
      </c>
      <c r="AW230" s="63">
        <f t="shared" si="143"/>
        <v>0</v>
      </c>
      <c r="AX230" s="155"/>
      <c r="AY230" s="156"/>
      <c r="AZ230" s="154">
        <v>214</v>
      </c>
      <c r="BA230" s="63">
        <v>6.2300000000000002E-9</v>
      </c>
      <c r="BB230" s="59">
        <f t="shared" si="144"/>
        <v>0</v>
      </c>
      <c r="BC230" s="63">
        <f t="shared" si="145"/>
        <v>0</v>
      </c>
      <c r="BD230" s="59">
        <f t="shared" si="146"/>
        <v>0</v>
      </c>
      <c r="BE230" s="63">
        <f t="shared" si="147"/>
        <v>0</v>
      </c>
      <c r="BF230" s="59">
        <f t="shared" si="148"/>
        <v>0</v>
      </c>
      <c r="BG230" s="63">
        <f t="shared" si="149"/>
        <v>0</v>
      </c>
    </row>
    <row r="231" spans="2:59" x14ac:dyDescent="0.25">
      <c r="B231" s="154">
        <v>215</v>
      </c>
      <c r="C231" s="63">
        <f>'Default parameters'!C229</f>
        <v>1.6400000000000001E-13</v>
      </c>
      <c r="D231" s="59">
        <f t="shared" si="114"/>
        <v>0</v>
      </c>
      <c r="E231" s="63">
        <f t="shared" si="115"/>
        <v>0</v>
      </c>
      <c r="F231" s="59">
        <f t="shared" si="116"/>
        <v>0</v>
      </c>
      <c r="G231" s="63">
        <f t="shared" si="117"/>
        <v>0</v>
      </c>
      <c r="H231" s="59">
        <f t="shared" si="118"/>
        <v>0</v>
      </c>
      <c r="I231" s="63">
        <f t="shared" si="119"/>
        <v>0</v>
      </c>
      <c r="J231" s="155"/>
      <c r="K231" s="156"/>
      <c r="L231" s="154">
        <v>215</v>
      </c>
      <c r="M231" s="63">
        <f>'Default parameters'!D229</f>
        <v>1.5399999999999999E-14</v>
      </c>
      <c r="N231" s="59">
        <f t="shared" si="120"/>
        <v>0</v>
      </c>
      <c r="O231" s="63">
        <f t="shared" si="121"/>
        <v>0</v>
      </c>
      <c r="P231" s="59">
        <f t="shared" si="122"/>
        <v>0</v>
      </c>
      <c r="Q231" s="63">
        <f t="shared" si="123"/>
        <v>0</v>
      </c>
      <c r="R231" s="59">
        <f t="shared" si="124"/>
        <v>0</v>
      </c>
      <c r="S231" s="63">
        <f t="shared" si="125"/>
        <v>0</v>
      </c>
      <c r="T231" s="155"/>
      <c r="U231" s="156"/>
      <c r="V231" s="154">
        <v>215</v>
      </c>
      <c r="W231" s="63">
        <f>'Default parameters'!E229</f>
        <v>2.2300000000000001E-8</v>
      </c>
      <c r="X231" s="59">
        <f t="shared" si="126"/>
        <v>0</v>
      </c>
      <c r="Y231" s="63">
        <f t="shared" si="127"/>
        <v>0</v>
      </c>
      <c r="Z231" s="59">
        <f t="shared" si="128"/>
        <v>0</v>
      </c>
      <c r="AA231" s="63">
        <f t="shared" si="129"/>
        <v>0</v>
      </c>
      <c r="AB231" s="59">
        <f t="shared" si="130"/>
        <v>0</v>
      </c>
      <c r="AC231" s="63">
        <f t="shared" si="131"/>
        <v>0</v>
      </c>
      <c r="AD231" s="155"/>
      <c r="AE231" s="156"/>
      <c r="AF231" s="154">
        <v>215</v>
      </c>
      <c r="AG231" s="63">
        <f>'Default parameters'!F229</f>
        <v>1.0600000000000001E-9</v>
      </c>
      <c r="AH231" s="59">
        <f t="shared" si="132"/>
        <v>0</v>
      </c>
      <c r="AI231" s="63">
        <f t="shared" si="133"/>
        <v>0</v>
      </c>
      <c r="AJ231" s="59">
        <f t="shared" si="134"/>
        <v>0</v>
      </c>
      <c r="AK231" s="63">
        <f t="shared" si="135"/>
        <v>0</v>
      </c>
      <c r="AL231" s="59">
        <f t="shared" si="136"/>
        <v>0</v>
      </c>
      <c r="AM231" s="63">
        <f t="shared" si="137"/>
        <v>0</v>
      </c>
      <c r="AN231" s="155"/>
      <c r="AO231" s="156"/>
      <c r="AP231" s="154">
        <v>215</v>
      </c>
      <c r="AQ231" s="63">
        <f>'Default parameters'!G229</f>
        <v>5.4700000000000003E-9</v>
      </c>
      <c r="AR231" s="59">
        <f t="shared" si="138"/>
        <v>0</v>
      </c>
      <c r="AS231" s="63">
        <f t="shared" si="139"/>
        <v>0</v>
      </c>
      <c r="AT231" s="59">
        <f t="shared" si="140"/>
        <v>0</v>
      </c>
      <c r="AU231" s="63">
        <f t="shared" si="141"/>
        <v>0</v>
      </c>
      <c r="AV231" s="59">
        <f t="shared" si="142"/>
        <v>0</v>
      </c>
      <c r="AW231" s="63">
        <f t="shared" si="143"/>
        <v>0</v>
      </c>
      <c r="AX231" s="155"/>
      <c r="AY231" s="156"/>
      <c r="AZ231" s="154">
        <v>215</v>
      </c>
      <c r="BA231" s="63">
        <v>5.4700000000000003E-9</v>
      </c>
      <c r="BB231" s="59">
        <f t="shared" si="144"/>
        <v>0</v>
      </c>
      <c r="BC231" s="63">
        <f t="shared" si="145"/>
        <v>0</v>
      </c>
      <c r="BD231" s="59">
        <f t="shared" si="146"/>
        <v>0</v>
      </c>
      <c r="BE231" s="63">
        <f t="shared" si="147"/>
        <v>0</v>
      </c>
      <c r="BF231" s="59">
        <f t="shared" si="148"/>
        <v>0</v>
      </c>
      <c r="BG231" s="63">
        <f t="shared" si="149"/>
        <v>0</v>
      </c>
    </row>
    <row r="232" spans="2:59" x14ac:dyDescent="0.25">
      <c r="B232" s="154">
        <v>216</v>
      </c>
      <c r="C232" s="63">
        <f>'Default parameters'!C230</f>
        <v>1.3199999999999999E-13</v>
      </c>
      <c r="D232" s="59">
        <f t="shared" si="114"/>
        <v>0</v>
      </c>
      <c r="E232" s="63">
        <f t="shared" si="115"/>
        <v>0</v>
      </c>
      <c r="F232" s="59">
        <f t="shared" si="116"/>
        <v>0</v>
      </c>
      <c r="G232" s="63">
        <f t="shared" si="117"/>
        <v>0</v>
      </c>
      <c r="H232" s="59">
        <f t="shared" si="118"/>
        <v>0</v>
      </c>
      <c r="I232" s="63">
        <f t="shared" si="119"/>
        <v>0</v>
      </c>
      <c r="J232" s="155"/>
      <c r="K232" s="156"/>
      <c r="L232" s="154">
        <v>216</v>
      </c>
      <c r="M232" s="63">
        <f>'Default parameters'!D230</f>
        <v>1.2199999999999999E-14</v>
      </c>
      <c r="N232" s="59">
        <f t="shared" si="120"/>
        <v>0</v>
      </c>
      <c r="O232" s="63">
        <f t="shared" si="121"/>
        <v>0</v>
      </c>
      <c r="P232" s="59">
        <f t="shared" si="122"/>
        <v>0</v>
      </c>
      <c r="Q232" s="63">
        <f t="shared" si="123"/>
        <v>0</v>
      </c>
      <c r="R232" s="59">
        <f t="shared" si="124"/>
        <v>0</v>
      </c>
      <c r="S232" s="63">
        <f t="shared" si="125"/>
        <v>0</v>
      </c>
      <c r="T232" s="155"/>
      <c r="U232" s="156"/>
      <c r="V232" s="154">
        <v>216</v>
      </c>
      <c r="W232" s="63">
        <f>'Default parameters'!E230</f>
        <v>1.9799999999999999E-8</v>
      </c>
      <c r="X232" s="59">
        <f t="shared" si="126"/>
        <v>0</v>
      </c>
      <c r="Y232" s="63">
        <f t="shared" si="127"/>
        <v>0</v>
      </c>
      <c r="Z232" s="59">
        <f t="shared" si="128"/>
        <v>0</v>
      </c>
      <c r="AA232" s="63">
        <f t="shared" si="129"/>
        <v>0</v>
      </c>
      <c r="AB232" s="59">
        <f t="shared" si="130"/>
        <v>0</v>
      </c>
      <c r="AC232" s="63">
        <f t="shared" si="131"/>
        <v>0</v>
      </c>
      <c r="AD232" s="155"/>
      <c r="AE232" s="156"/>
      <c r="AF232" s="154">
        <v>216</v>
      </c>
      <c r="AG232" s="63">
        <f>'Default parameters'!F230</f>
        <v>9.1400000000000005E-10</v>
      </c>
      <c r="AH232" s="59">
        <f t="shared" si="132"/>
        <v>0</v>
      </c>
      <c r="AI232" s="63">
        <f t="shared" si="133"/>
        <v>0</v>
      </c>
      <c r="AJ232" s="59">
        <f t="shared" si="134"/>
        <v>0</v>
      </c>
      <c r="AK232" s="63">
        <f t="shared" si="135"/>
        <v>0</v>
      </c>
      <c r="AL232" s="59">
        <f t="shared" si="136"/>
        <v>0</v>
      </c>
      <c r="AM232" s="63">
        <f t="shared" si="137"/>
        <v>0</v>
      </c>
      <c r="AN232" s="155"/>
      <c r="AO232" s="156"/>
      <c r="AP232" s="154">
        <v>216</v>
      </c>
      <c r="AQ232" s="63">
        <f>'Default parameters'!G230</f>
        <v>4.8099999999999997E-9</v>
      </c>
      <c r="AR232" s="59">
        <f t="shared" si="138"/>
        <v>0</v>
      </c>
      <c r="AS232" s="63">
        <f t="shared" si="139"/>
        <v>0</v>
      </c>
      <c r="AT232" s="59">
        <f t="shared" si="140"/>
        <v>0</v>
      </c>
      <c r="AU232" s="63">
        <f t="shared" si="141"/>
        <v>0</v>
      </c>
      <c r="AV232" s="59">
        <f t="shared" si="142"/>
        <v>0</v>
      </c>
      <c r="AW232" s="63">
        <f t="shared" si="143"/>
        <v>0</v>
      </c>
      <c r="AX232" s="155"/>
      <c r="AY232" s="156"/>
      <c r="AZ232" s="154">
        <v>216</v>
      </c>
      <c r="BA232" s="63">
        <v>4.8099999999999997E-9</v>
      </c>
      <c r="BB232" s="59">
        <f t="shared" si="144"/>
        <v>0</v>
      </c>
      <c r="BC232" s="63">
        <f t="shared" si="145"/>
        <v>0</v>
      </c>
      <c r="BD232" s="59">
        <f t="shared" si="146"/>
        <v>0</v>
      </c>
      <c r="BE232" s="63">
        <f t="shared" si="147"/>
        <v>0</v>
      </c>
      <c r="BF232" s="59">
        <f t="shared" si="148"/>
        <v>0</v>
      </c>
      <c r="BG232" s="63">
        <f t="shared" si="149"/>
        <v>0</v>
      </c>
    </row>
    <row r="233" spans="2:59" x14ac:dyDescent="0.25">
      <c r="B233" s="154">
        <v>217</v>
      </c>
      <c r="C233" s="63">
        <f>'Default parameters'!C231</f>
        <v>1.06E-13</v>
      </c>
      <c r="D233" s="59">
        <f t="shared" si="114"/>
        <v>0</v>
      </c>
      <c r="E233" s="63">
        <f t="shared" si="115"/>
        <v>0</v>
      </c>
      <c r="F233" s="59">
        <f t="shared" si="116"/>
        <v>0</v>
      </c>
      <c r="G233" s="63">
        <f t="shared" si="117"/>
        <v>0</v>
      </c>
      <c r="H233" s="59">
        <f t="shared" si="118"/>
        <v>0</v>
      </c>
      <c r="I233" s="63">
        <f t="shared" si="119"/>
        <v>0</v>
      </c>
      <c r="J233" s="155"/>
      <c r="K233" s="156"/>
      <c r="L233" s="154">
        <v>217</v>
      </c>
      <c r="M233" s="63">
        <f>'Default parameters'!D231</f>
        <v>9.5800000000000003E-15</v>
      </c>
      <c r="N233" s="59">
        <f t="shared" si="120"/>
        <v>0</v>
      </c>
      <c r="O233" s="63">
        <f t="shared" si="121"/>
        <v>0</v>
      </c>
      <c r="P233" s="59">
        <f t="shared" si="122"/>
        <v>0</v>
      </c>
      <c r="Q233" s="63">
        <f t="shared" si="123"/>
        <v>0</v>
      </c>
      <c r="R233" s="59">
        <f t="shared" si="124"/>
        <v>0</v>
      </c>
      <c r="S233" s="63">
        <f t="shared" si="125"/>
        <v>0</v>
      </c>
      <c r="T233" s="155"/>
      <c r="U233" s="156"/>
      <c r="V233" s="154">
        <v>217</v>
      </c>
      <c r="W233" s="63">
        <f>'Default parameters'!E231</f>
        <v>1.7599999999999999E-8</v>
      </c>
      <c r="X233" s="59">
        <f t="shared" si="126"/>
        <v>0</v>
      </c>
      <c r="Y233" s="63">
        <f t="shared" si="127"/>
        <v>0</v>
      </c>
      <c r="Z233" s="59">
        <f t="shared" si="128"/>
        <v>0</v>
      </c>
      <c r="AA233" s="63">
        <f t="shared" si="129"/>
        <v>0</v>
      </c>
      <c r="AB233" s="59">
        <f t="shared" si="130"/>
        <v>0</v>
      </c>
      <c r="AC233" s="63">
        <f t="shared" si="131"/>
        <v>0</v>
      </c>
      <c r="AD233" s="155"/>
      <c r="AE233" s="156"/>
      <c r="AF233" s="154">
        <v>217</v>
      </c>
      <c r="AG233" s="63">
        <f>'Default parameters'!F231</f>
        <v>7.8999999999999996E-10</v>
      </c>
      <c r="AH233" s="59">
        <f t="shared" si="132"/>
        <v>0</v>
      </c>
      <c r="AI233" s="63">
        <f t="shared" si="133"/>
        <v>0</v>
      </c>
      <c r="AJ233" s="59">
        <f t="shared" si="134"/>
        <v>0</v>
      </c>
      <c r="AK233" s="63">
        <f t="shared" si="135"/>
        <v>0</v>
      </c>
      <c r="AL233" s="59">
        <f t="shared" si="136"/>
        <v>0</v>
      </c>
      <c r="AM233" s="63">
        <f t="shared" si="137"/>
        <v>0</v>
      </c>
      <c r="AN233" s="155"/>
      <c r="AO233" s="156"/>
      <c r="AP233" s="154">
        <v>217</v>
      </c>
      <c r="AQ233" s="63">
        <f>'Default parameters'!G231</f>
        <v>4.2199999999999999E-9</v>
      </c>
      <c r="AR233" s="59">
        <f t="shared" si="138"/>
        <v>0</v>
      </c>
      <c r="AS233" s="63">
        <f t="shared" si="139"/>
        <v>0</v>
      </c>
      <c r="AT233" s="59">
        <f t="shared" si="140"/>
        <v>0</v>
      </c>
      <c r="AU233" s="63">
        <f t="shared" si="141"/>
        <v>0</v>
      </c>
      <c r="AV233" s="59">
        <f t="shared" si="142"/>
        <v>0</v>
      </c>
      <c r="AW233" s="63">
        <f t="shared" si="143"/>
        <v>0</v>
      </c>
      <c r="AX233" s="155"/>
      <c r="AY233" s="156"/>
      <c r="AZ233" s="154">
        <v>217</v>
      </c>
      <c r="BA233" s="63">
        <v>4.2199999999999999E-9</v>
      </c>
      <c r="BB233" s="59">
        <f t="shared" si="144"/>
        <v>0</v>
      </c>
      <c r="BC233" s="63">
        <f t="shared" si="145"/>
        <v>0</v>
      </c>
      <c r="BD233" s="59">
        <f t="shared" si="146"/>
        <v>0</v>
      </c>
      <c r="BE233" s="63">
        <f t="shared" si="147"/>
        <v>0</v>
      </c>
      <c r="BF233" s="59">
        <f t="shared" si="148"/>
        <v>0</v>
      </c>
      <c r="BG233" s="63">
        <f t="shared" si="149"/>
        <v>0</v>
      </c>
    </row>
    <row r="234" spans="2:59" x14ac:dyDescent="0.25">
      <c r="B234" s="154">
        <v>218</v>
      </c>
      <c r="C234" s="63">
        <f>'Default parameters'!C232</f>
        <v>8.5200000000000006E-14</v>
      </c>
      <c r="D234" s="59">
        <f t="shared" si="114"/>
        <v>0</v>
      </c>
      <c r="E234" s="63">
        <f t="shared" si="115"/>
        <v>0</v>
      </c>
      <c r="F234" s="59">
        <f t="shared" si="116"/>
        <v>0</v>
      </c>
      <c r="G234" s="63">
        <f t="shared" si="117"/>
        <v>0</v>
      </c>
      <c r="H234" s="59">
        <f t="shared" si="118"/>
        <v>0</v>
      </c>
      <c r="I234" s="63">
        <f t="shared" si="119"/>
        <v>0</v>
      </c>
      <c r="J234" s="155"/>
      <c r="K234" s="156"/>
      <c r="L234" s="154">
        <v>218</v>
      </c>
      <c r="M234" s="63">
        <f>'Default parameters'!D232</f>
        <v>7.5300000000000005E-15</v>
      </c>
      <c r="N234" s="59">
        <f t="shared" si="120"/>
        <v>0</v>
      </c>
      <c r="O234" s="63">
        <f t="shared" si="121"/>
        <v>0</v>
      </c>
      <c r="P234" s="59">
        <f t="shared" si="122"/>
        <v>0</v>
      </c>
      <c r="Q234" s="63">
        <f t="shared" si="123"/>
        <v>0</v>
      </c>
      <c r="R234" s="59">
        <f t="shared" si="124"/>
        <v>0</v>
      </c>
      <c r="S234" s="63">
        <f t="shared" si="125"/>
        <v>0</v>
      </c>
      <c r="T234" s="155"/>
      <c r="U234" s="156"/>
      <c r="V234" s="154">
        <v>218</v>
      </c>
      <c r="W234" s="63">
        <f>'Default parameters'!E232</f>
        <v>1.5600000000000001E-8</v>
      </c>
      <c r="X234" s="59">
        <f t="shared" si="126"/>
        <v>0</v>
      </c>
      <c r="Y234" s="63">
        <f t="shared" si="127"/>
        <v>0</v>
      </c>
      <c r="Z234" s="59">
        <f t="shared" si="128"/>
        <v>0</v>
      </c>
      <c r="AA234" s="63">
        <f t="shared" si="129"/>
        <v>0</v>
      </c>
      <c r="AB234" s="59">
        <f t="shared" si="130"/>
        <v>0</v>
      </c>
      <c r="AC234" s="63">
        <f t="shared" si="131"/>
        <v>0</v>
      </c>
      <c r="AD234" s="155"/>
      <c r="AE234" s="156"/>
      <c r="AF234" s="154">
        <v>218</v>
      </c>
      <c r="AG234" s="63">
        <f>'Default parameters'!F232</f>
        <v>6.8200000000000002E-10</v>
      </c>
      <c r="AH234" s="59">
        <f t="shared" si="132"/>
        <v>0</v>
      </c>
      <c r="AI234" s="63">
        <f t="shared" si="133"/>
        <v>0</v>
      </c>
      <c r="AJ234" s="59">
        <f t="shared" si="134"/>
        <v>0</v>
      </c>
      <c r="AK234" s="63">
        <f t="shared" si="135"/>
        <v>0</v>
      </c>
      <c r="AL234" s="59">
        <f t="shared" si="136"/>
        <v>0</v>
      </c>
      <c r="AM234" s="63">
        <f t="shared" si="137"/>
        <v>0</v>
      </c>
      <c r="AN234" s="155"/>
      <c r="AO234" s="156"/>
      <c r="AP234" s="154">
        <v>218</v>
      </c>
      <c r="AQ234" s="63">
        <f>'Default parameters'!G232</f>
        <v>3.7E-9</v>
      </c>
      <c r="AR234" s="59">
        <f t="shared" si="138"/>
        <v>0</v>
      </c>
      <c r="AS234" s="63">
        <f t="shared" si="139"/>
        <v>0</v>
      </c>
      <c r="AT234" s="59">
        <f t="shared" si="140"/>
        <v>0</v>
      </c>
      <c r="AU234" s="63">
        <f t="shared" si="141"/>
        <v>0</v>
      </c>
      <c r="AV234" s="59">
        <f t="shared" si="142"/>
        <v>0</v>
      </c>
      <c r="AW234" s="63">
        <f t="shared" si="143"/>
        <v>0</v>
      </c>
      <c r="AX234" s="155"/>
      <c r="AY234" s="156"/>
      <c r="AZ234" s="154">
        <v>218</v>
      </c>
      <c r="BA234" s="63">
        <v>3.7E-9</v>
      </c>
      <c r="BB234" s="59">
        <f t="shared" si="144"/>
        <v>0</v>
      </c>
      <c r="BC234" s="63">
        <f t="shared" si="145"/>
        <v>0</v>
      </c>
      <c r="BD234" s="59">
        <f t="shared" si="146"/>
        <v>0</v>
      </c>
      <c r="BE234" s="63">
        <f t="shared" si="147"/>
        <v>0</v>
      </c>
      <c r="BF234" s="59">
        <f t="shared" si="148"/>
        <v>0</v>
      </c>
      <c r="BG234" s="63">
        <f t="shared" si="149"/>
        <v>0</v>
      </c>
    </row>
    <row r="235" spans="2:59" x14ac:dyDescent="0.25">
      <c r="B235" s="154">
        <v>219</v>
      </c>
      <c r="C235" s="63">
        <f>'Default parameters'!C233</f>
        <v>6.8200000000000002E-14</v>
      </c>
      <c r="D235" s="59">
        <f t="shared" si="114"/>
        <v>0</v>
      </c>
      <c r="E235" s="63">
        <f t="shared" si="115"/>
        <v>0</v>
      </c>
      <c r="F235" s="59">
        <f t="shared" si="116"/>
        <v>0</v>
      </c>
      <c r="G235" s="63">
        <f t="shared" si="117"/>
        <v>0</v>
      </c>
      <c r="H235" s="59">
        <f t="shared" si="118"/>
        <v>0</v>
      </c>
      <c r="I235" s="63">
        <f t="shared" si="119"/>
        <v>0</v>
      </c>
      <c r="J235" s="155"/>
      <c r="K235" s="156"/>
      <c r="L235" s="154">
        <v>219</v>
      </c>
      <c r="M235" s="63">
        <f>'Default parameters'!D233</f>
        <v>5.8999999999999996E-15</v>
      </c>
      <c r="N235" s="59">
        <f t="shared" si="120"/>
        <v>0</v>
      </c>
      <c r="O235" s="63">
        <f t="shared" si="121"/>
        <v>0</v>
      </c>
      <c r="P235" s="59">
        <f t="shared" si="122"/>
        <v>0</v>
      </c>
      <c r="Q235" s="63">
        <f t="shared" si="123"/>
        <v>0</v>
      </c>
      <c r="R235" s="59">
        <f t="shared" si="124"/>
        <v>0</v>
      </c>
      <c r="S235" s="63">
        <f t="shared" si="125"/>
        <v>0</v>
      </c>
      <c r="T235" s="155"/>
      <c r="U235" s="156"/>
      <c r="V235" s="154">
        <v>219</v>
      </c>
      <c r="W235" s="63">
        <f>'Default parameters'!E233</f>
        <v>1.3799999999999999E-8</v>
      </c>
      <c r="X235" s="59">
        <f t="shared" si="126"/>
        <v>0</v>
      </c>
      <c r="Y235" s="63">
        <f t="shared" si="127"/>
        <v>0</v>
      </c>
      <c r="Z235" s="59">
        <f t="shared" si="128"/>
        <v>0</v>
      </c>
      <c r="AA235" s="63">
        <f t="shared" si="129"/>
        <v>0</v>
      </c>
      <c r="AB235" s="59">
        <f t="shared" si="130"/>
        <v>0</v>
      </c>
      <c r="AC235" s="63">
        <f t="shared" si="131"/>
        <v>0</v>
      </c>
      <c r="AD235" s="155"/>
      <c r="AE235" s="156"/>
      <c r="AF235" s="154">
        <v>219</v>
      </c>
      <c r="AG235" s="63">
        <f>'Default parameters'!F233</f>
        <v>5.8800000000000004E-10</v>
      </c>
      <c r="AH235" s="59">
        <f t="shared" si="132"/>
        <v>0</v>
      </c>
      <c r="AI235" s="63">
        <f t="shared" si="133"/>
        <v>0</v>
      </c>
      <c r="AJ235" s="59">
        <f t="shared" si="134"/>
        <v>0</v>
      </c>
      <c r="AK235" s="63">
        <f t="shared" si="135"/>
        <v>0</v>
      </c>
      <c r="AL235" s="59">
        <f t="shared" si="136"/>
        <v>0</v>
      </c>
      <c r="AM235" s="63">
        <f t="shared" si="137"/>
        <v>0</v>
      </c>
      <c r="AN235" s="155"/>
      <c r="AO235" s="156"/>
      <c r="AP235" s="154">
        <v>219</v>
      </c>
      <c r="AQ235" s="63">
        <f>'Default parameters'!G233</f>
        <v>3.24E-9</v>
      </c>
      <c r="AR235" s="59">
        <f t="shared" si="138"/>
        <v>0</v>
      </c>
      <c r="AS235" s="63">
        <f t="shared" si="139"/>
        <v>0</v>
      </c>
      <c r="AT235" s="59">
        <f t="shared" si="140"/>
        <v>0</v>
      </c>
      <c r="AU235" s="63">
        <f t="shared" si="141"/>
        <v>0</v>
      </c>
      <c r="AV235" s="59">
        <f t="shared" si="142"/>
        <v>0</v>
      </c>
      <c r="AW235" s="63">
        <f t="shared" si="143"/>
        <v>0</v>
      </c>
      <c r="AX235" s="155"/>
      <c r="AY235" s="156"/>
      <c r="AZ235" s="154">
        <v>219</v>
      </c>
      <c r="BA235" s="63">
        <v>3.24E-9</v>
      </c>
      <c r="BB235" s="59">
        <f t="shared" si="144"/>
        <v>0</v>
      </c>
      <c r="BC235" s="63">
        <f t="shared" si="145"/>
        <v>0</v>
      </c>
      <c r="BD235" s="59">
        <f t="shared" si="146"/>
        <v>0</v>
      </c>
      <c r="BE235" s="63">
        <f t="shared" si="147"/>
        <v>0</v>
      </c>
      <c r="BF235" s="59">
        <f t="shared" si="148"/>
        <v>0</v>
      </c>
      <c r="BG235" s="63">
        <f t="shared" si="149"/>
        <v>0</v>
      </c>
    </row>
    <row r="236" spans="2:59" x14ac:dyDescent="0.25">
      <c r="B236" s="154">
        <v>220</v>
      </c>
      <c r="C236" s="63">
        <f>'Default parameters'!C234</f>
        <v>5.4500000000000001E-14</v>
      </c>
      <c r="D236" s="59">
        <f t="shared" ref="D236:D299" si="150">IF(AND(B236&gt;($D$8-1), B236&lt;$D$9),1,0)</f>
        <v>0</v>
      </c>
      <c r="E236" s="63">
        <f t="shared" ref="E236:E299" si="151">D236*C236</f>
        <v>0</v>
      </c>
      <c r="F236" s="59">
        <f t="shared" ref="F236:F299" si="152">IF(AND(B236&gt;($E$8-1), B236&lt;$E$9),1,0)</f>
        <v>0</v>
      </c>
      <c r="G236" s="63">
        <f t="shared" ref="G236:G299" si="153">F236*C236</f>
        <v>0</v>
      </c>
      <c r="H236" s="59">
        <f t="shared" ref="H236:H299" si="154">IF(AND(B236&gt;($F$8-1), B236&lt;$F$9),1,0)</f>
        <v>0</v>
      </c>
      <c r="I236" s="63">
        <f t="shared" ref="I236:I299" si="155">H236*C236</f>
        <v>0</v>
      </c>
      <c r="J236" s="155"/>
      <c r="K236" s="156"/>
      <c r="L236" s="154">
        <v>220</v>
      </c>
      <c r="M236" s="63">
        <f>'Default parameters'!D234</f>
        <v>4.6200000000000001E-15</v>
      </c>
      <c r="N236" s="59">
        <f t="shared" ref="N236:N299" si="156">IF(AND(L236&gt;($N$8-1), L236&lt;$N$9),1,0)</f>
        <v>0</v>
      </c>
      <c r="O236" s="63">
        <f t="shared" ref="O236:O299" si="157">N236*M236</f>
        <v>0</v>
      </c>
      <c r="P236" s="59">
        <f t="shared" ref="P236:P299" si="158">IF(AND(L236&gt;($O$8-1), L236&lt;$O$9),1,0)</f>
        <v>0</v>
      </c>
      <c r="Q236" s="63">
        <f t="shared" ref="Q236:Q299" si="159">P236*M236</f>
        <v>0</v>
      </c>
      <c r="R236" s="59">
        <f t="shared" ref="R236:R299" si="160">IF(AND(L236&gt;($P$8-1), L236&lt;$P$9),1,0)</f>
        <v>0</v>
      </c>
      <c r="S236" s="63">
        <f t="shared" ref="S236:S299" si="161">R236*M236</f>
        <v>0</v>
      </c>
      <c r="T236" s="155"/>
      <c r="U236" s="156"/>
      <c r="V236" s="154">
        <v>220</v>
      </c>
      <c r="W236" s="63">
        <f>'Default parameters'!E234</f>
        <v>1.22E-8</v>
      </c>
      <c r="X236" s="59">
        <f t="shared" si="126"/>
        <v>0</v>
      </c>
      <c r="Y236" s="63">
        <f t="shared" si="127"/>
        <v>0</v>
      </c>
      <c r="Z236" s="59">
        <f t="shared" si="128"/>
        <v>0</v>
      </c>
      <c r="AA236" s="63">
        <f t="shared" si="129"/>
        <v>0</v>
      </c>
      <c r="AB236" s="59">
        <f t="shared" si="130"/>
        <v>0</v>
      </c>
      <c r="AC236" s="63">
        <f t="shared" si="131"/>
        <v>0</v>
      </c>
      <c r="AD236" s="155"/>
      <c r="AE236" s="156"/>
      <c r="AF236" s="154">
        <v>220</v>
      </c>
      <c r="AG236" s="63">
        <f>'Default parameters'!F234</f>
        <v>5.0700000000000001E-10</v>
      </c>
      <c r="AH236" s="59">
        <f t="shared" si="132"/>
        <v>0</v>
      </c>
      <c r="AI236" s="63">
        <f t="shared" si="133"/>
        <v>0</v>
      </c>
      <c r="AJ236" s="59">
        <f t="shared" si="134"/>
        <v>0</v>
      </c>
      <c r="AK236" s="63">
        <f t="shared" si="135"/>
        <v>0</v>
      </c>
      <c r="AL236" s="59">
        <f t="shared" si="136"/>
        <v>0</v>
      </c>
      <c r="AM236" s="63">
        <f t="shared" si="137"/>
        <v>0</v>
      </c>
      <c r="AN236" s="155"/>
      <c r="AO236" s="156"/>
      <c r="AP236" s="154">
        <v>220</v>
      </c>
      <c r="AQ236" s="63">
        <f>'Default parameters'!G234</f>
        <v>2.8299999999999999E-9</v>
      </c>
      <c r="AR236" s="59">
        <f t="shared" si="138"/>
        <v>0</v>
      </c>
      <c r="AS236" s="63">
        <f t="shared" si="139"/>
        <v>0</v>
      </c>
      <c r="AT236" s="59">
        <f t="shared" si="140"/>
        <v>0</v>
      </c>
      <c r="AU236" s="63">
        <f t="shared" si="141"/>
        <v>0</v>
      </c>
      <c r="AV236" s="59">
        <f t="shared" si="142"/>
        <v>0</v>
      </c>
      <c r="AW236" s="63">
        <f t="shared" si="143"/>
        <v>0</v>
      </c>
      <c r="AX236" s="155"/>
      <c r="AY236" s="156"/>
      <c r="AZ236" s="154">
        <v>220</v>
      </c>
      <c r="BA236" s="63">
        <v>2.8299999999999999E-9</v>
      </c>
      <c r="BB236" s="59">
        <f t="shared" si="144"/>
        <v>0</v>
      </c>
      <c r="BC236" s="63">
        <f t="shared" si="145"/>
        <v>0</v>
      </c>
      <c r="BD236" s="59">
        <f t="shared" si="146"/>
        <v>0</v>
      </c>
      <c r="BE236" s="63">
        <f t="shared" si="147"/>
        <v>0</v>
      </c>
      <c r="BF236" s="59">
        <f t="shared" si="148"/>
        <v>0</v>
      </c>
      <c r="BG236" s="63">
        <f t="shared" si="149"/>
        <v>0</v>
      </c>
    </row>
    <row r="237" spans="2:59" x14ac:dyDescent="0.25">
      <c r="B237" s="154">
        <v>221</v>
      </c>
      <c r="C237" s="63">
        <f>'Default parameters'!C235</f>
        <v>4.3499999999999998E-14</v>
      </c>
      <c r="D237" s="59">
        <f t="shared" si="150"/>
        <v>0</v>
      </c>
      <c r="E237" s="63">
        <f t="shared" si="151"/>
        <v>0</v>
      </c>
      <c r="F237" s="59">
        <f t="shared" si="152"/>
        <v>0</v>
      </c>
      <c r="G237" s="63">
        <f t="shared" si="153"/>
        <v>0</v>
      </c>
      <c r="H237" s="59">
        <f t="shared" si="154"/>
        <v>0</v>
      </c>
      <c r="I237" s="63">
        <f t="shared" si="155"/>
        <v>0</v>
      </c>
      <c r="J237" s="155"/>
      <c r="K237" s="156"/>
      <c r="L237" s="154">
        <v>221</v>
      </c>
      <c r="M237" s="63">
        <f>'Default parameters'!D235</f>
        <v>3.6099999999999999E-15</v>
      </c>
      <c r="N237" s="59">
        <f t="shared" si="156"/>
        <v>0</v>
      </c>
      <c r="O237" s="63">
        <f t="shared" si="157"/>
        <v>0</v>
      </c>
      <c r="P237" s="59">
        <f t="shared" si="158"/>
        <v>0</v>
      </c>
      <c r="Q237" s="63">
        <f t="shared" si="159"/>
        <v>0</v>
      </c>
      <c r="R237" s="59">
        <f t="shared" si="160"/>
        <v>0</v>
      </c>
      <c r="S237" s="63">
        <f t="shared" si="161"/>
        <v>0</v>
      </c>
      <c r="T237" s="155"/>
      <c r="U237" s="156"/>
      <c r="V237" s="154">
        <v>221</v>
      </c>
      <c r="W237" s="63">
        <f>'Default parameters'!E235</f>
        <v>1.0800000000000001E-8</v>
      </c>
      <c r="X237" s="59">
        <f t="shared" si="126"/>
        <v>0</v>
      </c>
      <c r="Y237" s="63">
        <f t="shared" si="127"/>
        <v>0</v>
      </c>
      <c r="Z237" s="59">
        <f t="shared" si="128"/>
        <v>0</v>
      </c>
      <c r="AA237" s="63">
        <f t="shared" si="129"/>
        <v>0</v>
      </c>
      <c r="AB237" s="59">
        <f t="shared" si="130"/>
        <v>0</v>
      </c>
      <c r="AC237" s="63">
        <f t="shared" si="131"/>
        <v>0</v>
      </c>
      <c r="AD237" s="155"/>
      <c r="AE237" s="156"/>
      <c r="AF237" s="154">
        <v>221</v>
      </c>
      <c r="AG237" s="63">
        <f>'Default parameters'!F235</f>
        <v>4.3599999999999999E-10</v>
      </c>
      <c r="AH237" s="59">
        <f t="shared" si="132"/>
        <v>0</v>
      </c>
      <c r="AI237" s="63">
        <f t="shared" si="133"/>
        <v>0</v>
      </c>
      <c r="AJ237" s="59">
        <f t="shared" si="134"/>
        <v>0</v>
      </c>
      <c r="AK237" s="63">
        <f t="shared" si="135"/>
        <v>0</v>
      </c>
      <c r="AL237" s="59">
        <f t="shared" si="136"/>
        <v>0</v>
      </c>
      <c r="AM237" s="63">
        <f t="shared" si="137"/>
        <v>0</v>
      </c>
      <c r="AN237" s="155"/>
      <c r="AO237" s="156"/>
      <c r="AP237" s="154">
        <v>221</v>
      </c>
      <c r="AQ237" s="63">
        <f>'Default parameters'!G235</f>
        <v>2.4800000000000001E-9</v>
      </c>
      <c r="AR237" s="59">
        <f t="shared" si="138"/>
        <v>0</v>
      </c>
      <c r="AS237" s="63">
        <f t="shared" si="139"/>
        <v>0</v>
      </c>
      <c r="AT237" s="59">
        <f t="shared" si="140"/>
        <v>0</v>
      </c>
      <c r="AU237" s="63">
        <f t="shared" si="141"/>
        <v>0</v>
      </c>
      <c r="AV237" s="59">
        <f t="shared" si="142"/>
        <v>0</v>
      </c>
      <c r="AW237" s="63">
        <f t="shared" si="143"/>
        <v>0</v>
      </c>
      <c r="AX237" s="155"/>
      <c r="AY237" s="156"/>
      <c r="AZ237" s="154">
        <v>221</v>
      </c>
      <c r="BA237" s="63">
        <v>2.4800000000000001E-9</v>
      </c>
      <c r="BB237" s="59">
        <f t="shared" si="144"/>
        <v>0</v>
      </c>
      <c r="BC237" s="63">
        <f t="shared" si="145"/>
        <v>0</v>
      </c>
      <c r="BD237" s="59">
        <f t="shared" si="146"/>
        <v>0</v>
      </c>
      <c r="BE237" s="63">
        <f t="shared" si="147"/>
        <v>0</v>
      </c>
      <c r="BF237" s="59">
        <f t="shared" si="148"/>
        <v>0</v>
      </c>
      <c r="BG237" s="63">
        <f t="shared" si="149"/>
        <v>0</v>
      </c>
    </row>
    <row r="238" spans="2:59" x14ac:dyDescent="0.25">
      <c r="B238" s="154">
        <v>222</v>
      </c>
      <c r="C238" s="63">
        <f>'Default parameters'!C236</f>
        <v>3.4599999999999999E-14</v>
      </c>
      <c r="D238" s="59">
        <f t="shared" si="150"/>
        <v>0</v>
      </c>
      <c r="E238" s="63">
        <f t="shared" si="151"/>
        <v>0</v>
      </c>
      <c r="F238" s="59">
        <f t="shared" si="152"/>
        <v>0</v>
      </c>
      <c r="G238" s="63">
        <f t="shared" si="153"/>
        <v>0</v>
      </c>
      <c r="H238" s="59">
        <f t="shared" si="154"/>
        <v>0</v>
      </c>
      <c r="I238" s="63">
        <f t="shared" si="155"/>
        <v>0</v>
      </c>
      <c r="J238" s="155"/>
      <c r="K238" s="156"/>
      <c r="L238" s="154">
        <v>222</v>
      </c>
      <c r="M238" s="63">
        <f>'Default parameters'!D236</f>
        <v>2.8200000000000001E-15</v>
      </c>
      <c r="N238" s="59">
        <f t="shared" si="156"/>
        <v>0</v>
      </c>
      <c r="O238" s="63">
        <f t="shared" si="157"/>
        <v>0</v>
      </c>
      <c r="P238" s="59">
        <f t="shared" si="158"/>
        <v>0</v>
      </c>
      <c r="Q238" s="63">
        <f t="shared" si="159"/>
        <v>0</v>
      </c>
      <c r="R238" s="59">
        <f t="shared" si="160"/>
        <v>0</v>
      </c>
      <c r="S238" s="63">
        <f t="shared" si="161"/>
        <v>0</v>
      </c>
      <c r="T238" s="155"/>
      <c r="U238" s="156"/>
      <c r="V238" s="154">
        <v>222</v>
      </c>
      <c r="W238" s="63">
        <f>'Default parameters'!E236</f>
        <v>9.5000000000000007E-9</v>
      </c>
      <c r="X238" s="59">
        <f t="shared" si="126"/>
        <v>0</v>
      </c>
      <c r="Y238" s="63">
        <f t="shared" si="127"/>
        <v>0</v>
      </c>
      <c r="Z238" s="59">
        <f t="shared" si="128"/>
        <v>0</v>
      </c>
      <c r="AA238" s="63">
        <f t="shared" si="129"/>
        <v>0</v>
      </c>
      <c r="AB238" s="59">
        <f t="shared" si="130"/>
        <v>0</v>
      </c>
      <c r="AC238" s="63">
        <f t="shared" si="131"/>
        <v>0</v>
      </c>
      <c r="AD238" s="155"/>
      <c r="AE238" s="156"/>
      <c r="AF238" s="154">
        <v>222</v>
      </c>
      <c r="AG238" s="63">
        <f>'Default parameters'!F236</f>
        <v>3.75E-10</v>
      </c>
      <c r="AH238" s="59">
        <f t="shared" si="132"/>
        <v>0</v>
      </c>
      <c r="AI238" s="63">
        <f t="shared" si="133"/>
        <v>0</v>
      </c>
      <c r="AJ238" s="59">
        <f t="shared" si="134"/>
        <v>0</v>
      </c>
      <c r="AK238" s="63">
        <f t="shared" si="135"/>
        <v>0</v>
      </c>
      <c r="AL238" s="59">
        <f t="shared" si="136"/>
        <v>0</v>
      </c>
      <c r="AM238" s="63">
        <f t="shared" si="137"/>
        <v>0</v>
      </c>
      <c r="AN238" s="155"/>
      <c r="AO238" s="156"/>
      <c r="AP238" s="154">
        <v>222</v>
      </c>
      <c r="AQ238" s="63">
        <f>'Default parameters'!G236</f>
        <v>2.16E-9</v>
      </c>
      <c r="AR238" s="59">
        <f t="shared" si="138"/>
        <v>0</v>
      </c>
      <c r="AS238" s="63">
        <f t="shared" si="139"/>
        <v>0</v>
      </c>
      <c r="AT238" s="59">
        <f t="shared" si="140"/>
        <v>0</v>
      </c>
      <c r="AU238" s="63">
        <f t="shared" si="141"/>
        <v>0</v>
      </c>
      <c r="AV238" s="59">
        <f t="shared" si="142"/>
        <v>0</v>
      </c>
      <c r="AW238" s="63">
        <f t="shared" si="143"/>
        <v>0</v>
      </c>
      <c r="AX238" s="155"/>
      <c r="AY238" s="156"/>
      <c r="AZ238" s="154">
        <v>222</v>
      </c>
      <c r="BA238" s="63">
        <v>2.16E-9</v>
      </c>
      <c r="BB238" s="59">
        <f t="shared" si="144"/>
        <v>0</v>
      </c>
      <c r="BC238" s="63">
        <f t="shared" si="145"/>
        <v>0</v>
      </c>
      <c r="BD238" s="59">
        <f t="shared" si="146"/>
        <v>0</v>
      </c>
      <c r="BE238" s="63">
        <f t="shared" si="147"/>
        <v>0</v>
      </c>
      <c r="BF238" s="59">
        <f t="shared" si="148"/>
        <v>0</v>
      </c>
      <c r="BG238" s="63">
        <f t="shared" si="149"/>
        <v>0</v>
      </c>
    </row>
    <row r="239" spans="2:59" x14ac:dyDescent="0.25">
      <c r="B239" s="154">
        <v>223</v>
      </c>
      <c r="C239" s="63">
        <f>'Default parameters'!C237</f>
        <v>2.75E-14</v>
      </c>
      <c r="D239" s="59">
        <f t="shared" si="150"/>
        <v>0</v>
      </c>
      <c r="E239" s="63">
        <f t="shared" si="151"/>
        <v>0</v>
      </c>
      <c r="F239" s="59">
        <f t="shared" si="152"/>
        <v>0</v>
      </c>
      <c r="G239" s="63">
        <f t="shared" si="153"/>
        <v>0</v>
      </c>
      <c r="H239" s="59">
        <f t="shared" si="154"/>
        <v>0</v>
      </c>
      <c r="I239" s="63">
        <f t="shared" si="155"/>
        <v>0</v>
      </c>
      <c r="J239" s="155"/>
      <c r="K239" s="156"/>
      <c r="L239" s="154">
        <v>223</v>
      </c>
      <c r="M239" s="63">
        <f>'Default parameters'!D237</f>
        <v>2.1900000000000001E-15</v>
      </c>
      <c r="N239" s="59">
        <f t="shared" si="156"/>
        <v>0</v>
      </c>
      <c r="O239" s="63">
        <f t="shared" si="157"/>
        <v>0</v>
      </c>
      <c r="P239" s="59">
        <f t="shared" si="158"/>
        <v>0</v>
      </c>
      <c r="Q239" s="63">
        <f t="shared" si="159"/>
        <v>0</v>
      </c>
      <c r="R239" s="59">
        <f t="shared" si="160"/>
        <v>0</v>
      </c>
      <c r="S239" s="63">
        <f t="shared" si="161"/>
        <v>0</v>
      </c>
      <c r="T239" s="155"/>
      <c r="U239" s="156"/>
      <c r="V239" s="154">
        <v>223</v>
      </c>
      <c r="W239" s="63">
        <f>'Default parameters'!E237</f>
        <v>8.3699999999999998E-9</v>
      </c>
      <c r="X239" s="59">
        <f t="shared" si="126"/>
        <v>0</v>
      </c>
      <c r="Y239" s="63">
        <f t="shared" si="127"/>
        <v>0</v>
      </c>
      <c r="Z239" s="59">
        <f t="shared" si="128"/>
        <v>0</v>
      </c>
      <c r="AA239" s="63">
        <f t="shared" si="129"/>
        <v>0</v>
      </c>
      <c r="AB239" s="59">
        <f t="shared" si="130"/>
        <v>0</v>
      </c>
      <c r="AC239" s="63">
        <f t="shared" si="131"/>
        <v>0</v>
      </c>
      <c r="AD239" s="155"/>
      <c r="AE239" s="156"/>
      <c r="AF239" s="154">
        <v>223</v>
      </c>
      <c r="AG239" s="63">
        <f>'Default parameters'!F237</f>
        <v>3.2200000000000003E-10</v>
      </c>
      <c r="AH239" s="59">
        <f t="shared" si="132"/>
        <v>0</v>
      </c>
      <c r="AI239" s="63">
        <f t="shared" si="133"/>
        <v>0</v>
      </c>
      <c r="AJ239" s="59">
        <f t="shared" si="134"/>
        <v>0</v>
      </c>
      <c r="AK239" s="63">
        <f t="shared" si="135"/>
        <v>0</v>
      </c>
      <c r="AL239" s="59">
        <f t="shared" si="136"/>
        <v>0</v>
      </c>
      <c r="AM239" s="63">
        <f t="shared" si="137"/>
        <v>0</v>
      </c>
      <c r="AN239" s="155"/>
      <c r="AO239" s="156"/>
      <c r="AP239" s="154">
        <v>223</v>
      </c>
      <c r="AQ239" s="63">
        <f>'Default parameters'!G237</f>
        <v>1.8800000000000001E-9</v>
      </c>
      <c r="AR239" s="59">
        <f t="shared" si="138"/>
        <v>0</v>
      </c>
      <c r="AS239" s="63">
        <f t="shared" si="139"/>
        <v>0</v>
      </c>
      <c r="AT239" s="59">
        <f t="shared" si="140"/>
        <v>0</v>
      </c>
      <c r="AU239" s="63">
        <f t="shared" si="141"/>
        <v>0</v>
      </c>
      <c r="AV239" s="59">
        <f t="shared" si="142"/>
        <v>0</v>
      </c>
      <c r="AW239" s="63">
        <f t="shared" si="143"/>
        <v>0</v>
      </c>
      <c r="AX239" s="155"/>
      <c r="AY239" s="156"/>
      <c r="AZ239" s="154">
        <v>223</v>
      </c>
      <c r="BA239" s="63">
        <v>1.8800000000000001E-9</v>
      </c>
      <c r="BB239" s="59">
        <f t="shared" si="144"/>
        <v>0</v>
      </c>
      <c r="BC239" s="63">
        <f t="shared" si="145"/>
        <v>0</v>
      </c>
      <c r="BD239" s="59">
        <f t="shared" si="146"/>
        <v>0</v>
      </c>
      <c r="BE239" s="63">
        <f t="shared" si="147"/>
        <v>0</v>
      </c>
      <c r="BF239" s="59">
        <f t="shared" si="148"/>
        <v>0</v>
      </c>
      <c r="BG239" s="63">
        <f t="shared" si="149"/>
        <v>0</v>
      </c>
    </row>
    <row r="240" spans="2:59" x14ac:dyDescent="0.25">
      <c r="B240" s="154">
        <v>224</v>
      </c>
      <c r="C240" s="63">
        <f>'Default parameters'!C238</f>
        <v>2.1799999999999999E-14</v>
      </c>
      <c r="D240" s="59">
        <f t="shared" si="150"/>
        <v>0</v>
      </c>
      <c r="E240" s="63">
        <f t="shared" si="151"/>
        <v>0</v>
      </c>
      <c r="F240" s="59">
        <f t="shared" si="152"/>
        <v>0</v>
      </c>
      <c r="G240" s="63">
        <f t="shared" si="153"/>
        <v>0</v>
      </c>
      <c r="H240" s="59">
        <f t="shared" si="154"/>
        <v>0</v>
      </c>
      <c r="I240" s="63">
        <f t="shared" si="155"/>
        <v>0</v>
      </c>
      <c r="J240" s="155"/>
      <c r="K240" s="156"/>
      <c r="L240" s="154">
        <v>224</v>
      </c>
      <c r="M240" s="63">
        <f>'Default parameters'!D238</f>
        <v>1.7E-15</v>
      </c>
      <c r="N240" s="59">
        <f t="shared" si="156"/>
        <v>0</v>
      </c>
      <c r="O240" s="63">
        <f t="shared" si="157"/>
        <v>0</v>
      </c>
      <c r="P240" s="59">
        <f t="shared" si="158"/>
        <v>0</v>
      </c>
      <c r="Q240" s="63">
        <f t="shared" si="159"/>
        <v>0</v>
      </c>
      <c r="R240" s="59">
        <f t="shared" si="160"/>
        <v>0</v>
      </c>
      <c r="S240" s="63">
        <f t="shared" si="161"/>
        <v>0</v>
      </c>
      <c r="T240" s="155"/>
      <c r="U240" s="156"/>
      <c r="V240" s="154">
        <v>224</v>
      </c>
      <c r="W240" s="63">
        <f>'Default parameters'!E238</f>
        <v>7.37E-9</v>
      </c>
      <c r="X240" s="59">
        <f t="shared" si="126"/>
        <v>0</v>
      </c>
      <c r="Y240" s="63">
        <f t="shared" si="127"/>
        <v>0</v>
      </c>
      <c r="Z240" s="59">
        <f t="shared" si="128"/>
        <v>0</v>
      </c>
      <c r="AA240" s="63">
        <f t="shared" si="129"/>
        <v>0</v>
      </c>
      <c r="AB240" s="59">
        <f t="shared" si="130"/>
        <v>0</v>
      </c>
      <c r="AC240" s="63">
        <f t="shared" si="131"/>
        <v>0</v>
      </c>
      <c r="AD240" s="155"/>
      <c r="AE240" s="156"/>
      <c r="AF240" s="154">
        <v>224</v>
      </c>
      <c r="AG240" s="63">
        <f>'Default parameters'!F238</f>
        <v>2.7599999999999998E-10</v>
      </c>
      <c r="AH240" s="59">
        <f t="shared" si="132"/>
        <v>0</v>
      </c>
      <c r="AI240" s="63">
        <f t="shared" si="133"/>
        <v>0</v>
      </c>
      <c r="AJ240" s="59">
        <f t="shared" si="134"/>
        <v>0</v>
      </c>
      <c r="AK240" s="63">
        <f t="shared" si="135"/>
        <v>0</v>
      </c>
      <c r="AL240" s="59">
        <f t="shared" si="136"/>
        <v>0</v>
      </c>
      <c r="AM240" s="63">
        <f t="shared" si="137"/>
        <v>0</v>
      </c>
      <c r="AN240" s="155"/>
      <c r="AO240" s="156"/>
      <c r="AP240" s="154">
        <v>224</v>
      </c>
      <c r="AQ240" s="63">
        <f>'Default parameters'!G238</f>
        <v>1.6399999999999999E-9</v>
      </c>
      <c r="AR240" s="59">
        <f t="shared" si="138"/>
        <v>0</v>
      </c>
      <c r="AS240" s="63">
        <f t="shared" si="139"/>
        <v>0</v>
      </c>
      <c r="AT240" s="59">
        <f t="shared" si="140"/>
        <v>0</v>
      </c>
      <c r="AU240" s="63">
        <f t="shared" si="141"/>
        <v>0</v>
      </c>
      <c r="AV240" s="59">
        <f t="shared" si="142"/>
        <v>0</v>
      </c>
      <c r="AW240" s="63">
        <f t="shared" si="143"/>
        <v>0</v>
      </c>
      <c r="AX240" s="155"/>
      <c r="AY240" s="156"/>
      <c r="AZ240" s="154">
        <v>224</v>
      </c>
      <c r="BA240" s="63">
        <v>1.6399999999999999E-9</v>
      </c>
      <c r="BB240" s="59">
        <f t="shared" si="144"/>
        <v>0</v>
      </c>
      <c r="BC240" s="63">
        <f t="shared" si="145"/>
        <v>0</v>
      </c>
      <c r="BD240" s="59">
        <f t="shared" si="146"/>
        <v>0</v>
      </c>
      <c r="BE240" s="63">
        <f t="shared" si="147"/>
        <v>0</v>
      </c>
      <c r="BF240" s="59">
        <f t="shared" si="148"/>
        <v>0</v>
      </c>
      <c r="BG240" s="63">
        <f t="shared" si="149"/>
        <v>0</v>
      </c>
    </row>
    <row r="241" spans="2:59" x14ac:dyDescent="0.25">
      <c r="B241" s="154">
        <v>225</v>
      </c>
      <c r="C241" s="63">
        <f>'Default parameters'!C239</f>
        <v>1.7299999999999999E-14</v>
      </c>
      <c r="D241" s="59">
        <f t="shared" si="150"/>
        <v>0</v>
      </c>
      <c r="E241" s="63">
        <f t="shared" si="151"/>
        <v>0</v>
      </c>
      <c r="F241" s="59">
        <f t="shared" si="152"/>
        <v>0</v>
      </c>
      <c r="G241" s="63">
        <f t="shared" si="153"/>
        <v>0</v>
      </c>
      <c r="H241" s="59">
        <f t="shared" si="154"/>
        <v>0</v>
      </c>
      <c r="I241" s="63">
        <f t="shared" si="155"/>
        <v>0</v>
      </c>
      <c r="J241" s="155"/>
      <c r="K241" s="156"/>
      <c r="L241" s="154">
        <v>225</v>
      </c>
      <c r="M241" s="63">
        <f>'Default parameters'!D239</f>
        <v>1.32E-15</v>
      </c>
      <c r="N241" s="59">
        <f t="shared" si="156"/>
        <v>0</v>
      </c>
      <c r="O241" s="63">
        <f t="shared" si="157"/>
        <v>0</v>
      </c>
      <c r="P241" s="59">
        <f t="shared" si="158"/>
        <v>0</v>
      </c>
      <c r="Q241" s="63">
        <f t="shared" si="159"/>
        <v>0</v>
      </c>
      <c r="R241" s="59">
        <f t="shared" si="160"/>
        <v>0</v>
      </c>
      <c r="S241" s="63">
        <f t="shared" si="161"/>
        <v>0</v>
      </c>
      <c r="T241" s="155"/>
      <c r="U241" s="156"/>
      <c r="V241" s="154">
        <v>225</v>
      </c>
      <c r="W241" s="63">
        <f>'Default parameters'!E239</f>
        <v>6.48E-9</v>
      </c>
      <c r="X241" s="59">
        <f t="shared" si="126"/>
        <v>0</v>
      </c>
      <c r="Y241" s="63">
        <f t="shared" si="127"/>
        <v>0</v>
      </c>
      <c r="Z241" s="59">
        <f t="shared" si="128"/>
        <v>0</v>
      </c>
      <c r="AA241" s="63">
        <f t="shared" si="129"/>
        <v>0</v>
      </c>
      <c r="AB241" s="59">
        <f t="shared" si="130"/>
        <v>0</v>
      </c>
      <c r="AC241" s="63">
        <f t="shared" si="131"/>
        <v>0</v>
      </c>
      <c r="AD241" s="155"/>
      <c r="AE241" s="156"/>
      <c r="AF241" s="154">
        <v>225</v>
      </c>
      <c r="AG241" s="63">
        <f>'Default parameters'!F239</f>
        <v>2.3600000000000001E-10</v>
      </c>
      <c r="AH241" s="59">
        <f t="shared" si="132"/>
        <v>0</v>
      </c>
      <c r="AI241" s="63">
        <f t="shared" si="133"/>
        <v>0</v>
      </c>
      <c r="AJ241" s="59">
        <f t="shared" si="134"/>
        <v>0</v>
      </c>
      <c r="AK241" s="63">
        <f t="shared" si="135"/>
        <v>0</v>
      </c>
      <c r="AL241" s="59">
        <f t="shared" si="136"/>
        <v>0</v>
      </c>
      <c r="AM241" s="63">
        <f t="shared" si="137"/>
        <v>0</v>
      </c>
      <c r="AN241" s="155"/>
      <c r="AO241" s="156"/>
      <c r="AP241" s="154">
        <v>225</v>
      </c>
      <c r="AQ241" s="63">
        <f>'Default parameters'!G239</f>
        <v>1.43E-9</v>
      </c>
      <c r="AR241" s="59">
        <f t="shared" si="138"/>
        <v>0</v>
      </c>
      <c r="AS241" s="63">
        <f t="shared" si="139"/>
        <v>0</v>
      </c>
      <c r="AT241" s="59">
        <f t="shared" si="140"/>
        <v>0</v>
      </c>
      <c r="AU241" s="63">
        <f t="shared" si="141"/>
        <v>0</v>
      </c>
      <c r="AV241" s="59">
        <f t="shared" si="142"/>
        <v>0</v>
      </c>
      <c r="AW241" s="63">
        <f t="shared" si="143"/>
        <v>0</v>
      </c>
      <c r="AX241" s="155"/>
      <c r="AY241" s="156"/>
      <c r="AZ241" s="154">
        <v>225</v>
      </c>
      <c r="BA241" s="63">
        <v>1.43E-9</v>
      </c>
      <c r="BB241" s="59">
        <f t="shared" si="144"/>
        <v>0</v>
      </c>
      <c r="BC241" s="63">
        <f t="shared" si="145"/>
        <v>0</v>
      </c>
      <c r="BD241" s="59">
        <f t="shared" si="146"/>
        <v>0</v>
      </c>
      <c r="BE241" s="63">
        <f t="shared" si="147"/>
        <v>0</v>
      </c>
      <c r="BF241" s="59">
        <f t="shared" si="148"/>
        <v>0</v>
      </c>
      <c r="BG241" s="63">
        <f t="shared" si="149"/>
        <v>0</v>
      </c>
    </row>
    <row r="242" spans="2:59" x14ac:dyDescent="0.25">
      <c r="B242" s="154">
        <v>226</v>
      </c>
      <c r="C242" s="63">
        <f>'Default parameters'!C240</f>
        <v>1.3699999999999999E-14</v>
      </c>
      <c r="D242" s="59">
        <f t="shared" si="150"/>
        <v>0</v>
      </c>
      <c r="E242" s="63">
        <f t="shared" si="151"/>
        <v>0</v>
      </c>
      <c r="F242" s="59">
        <f t="shared" si="152"/>
        <v>0</v>
      </c>
      <c r="G242" s="63">
        <f t="shared" si="153"/>
        <v>0</v>
      </c>
      <c r="H242" s="59">
        <f t="shared" si="154"/>
        <v>0</v>
      </c>
      <c r="I242" s="63">
        <f t="shared" si="155"/>
        <v>0</v>
      </c>
      <c r="J242" s="155"/>
      <c r="K242" s="156"/>
      <c r="L242" s="154">
        <v>226</v>
      </c>
      <c r="M242" s="63">
        <f>'Default parameters'!D240</f>
        <v>1.02E-15</v>
      </c>
      <c r="N242" s="59">
        <f t="shared" si="156"/>
        <v>0</v>
      </c>
      <c r="O242" s="63">
        <f t="shared" si="157"/>
        <v>0</v>
      </c>
      <c r="P242" s="59">
        <f t="shared" si="158"/>
        <v>0</v>
      </c>
      <c r="Q242" s="63">
        <f t="shared" si="159"/>
        <v>0</v>
      </c>
      <c r="R242" s="59">
        <f t="shared" si="160"/>
        <v>0</v>
      </c>
      <c r="S242" s="63">
        <f t="shared" si="161"/>
        <v>0</v>
      </c>
      <c r="T242" s="155"/>
      <c r="U242" s="156"/>
      <c r="V242" s="154">
        <v>226</v>
      </c>
      <c r="W242" s="63">
        <f>'Default parameters'!E240</f>
        <v>5.69E-9</v>
      </c>
      <c r="X242" s="59">
        <f t="shared" si="126"/>
        <v>0</v>
      </c>
      <c r="Y242" s="63">
        <f t="shared" si="127"/>
        <v>0</v>
      </c>
      <c r="Z242" s="59">
        <f t="shared" si="128"/>
        <v>0</v>
      </c>
      <c r="AA242" s="63">
        <f t="shared" si="129"/>
        <v>0</v>
      </c>
      <c r="AB242" s="59">
        <f t="shared" si="130"/>
        <v>0</v>
      </c>
      <c r="AC242" s="63">
        <f t="shared" si="131"/>
        <v>0</v>
      </c>
      <c r="AD242" s="155"/>
      <c r="AE242" s="156"/>
      <c r="AF242" s="154">
        <v>226</v>
      </c>
      <c r="AG242" s="63">
        <f>'Default parameters'!F240</f>
        <v>2.02E-10</v>
      </c>
      <c r="AH242" s="59">
        <f t="shared" si="132"/>
        <v>0</v>
      </c>
      <c r="AI242" s="63">
        <f t="shared" si="133"/>
        <v>0</v>
      </c>
      <c r="AJ242" s="59">
        <f t="shared" si="134"/>
        <v>0</v>
      </c>
      <c r="AK242" s="63">
        <f t="shared" si="135"/>
        <v>0</v>
      </c>
      <c r="AL242" s="59">
        <f t="shared" si="136"/>
        <v>0</v>
      </c>
      <c r="AM242" s="63">
        <f t="shared" si="137"/>
        <v>0</v>
      </c>
      <c r="AN242" s="155"/>
      <c r="AO242" s="156"/>
      <c r="AP242" s="154">
        <v>226</v>
      </c>
      <c r="AQ242" s="63">
        <f>'Default parameters'!G240</f>
        <v>1.2400000000000001E-9</v>
      </c>
      <c r="AR242" s="59">
        <f t="shared" si="138"/>
        <v>0</v>
      </c>
      <c r="AS242" s="63">
        <f t="shared" si="139"/>
        <v>0</v>
      </c>
      <c r="AT242" s="59">
        <f t="shared" si="140"/>
        <v>0</v>
      </c>
      <c r="AU242" s="63">
        <f t="shared" si="141"/>
        <v>0</v>
      </c>
      <c r="AV242" s="59">
        <f t="shared" si="142"/>
        <v>0</v>
      </c>
      <c r="AW242" s="63">
        <f t="shared" si="143"/>
        <v>0</v>
      </c>
      <c r="AX242" s="155"/>
      <c r="AY242" s="156"/>
      <c r="AZ242" s="154">
        <v>226</v>
      </c>
      <c r="BA242" s="63">
        <v>1.2400000000000001E-9</v>
      </c>
      <c r="BB242" s="59">
        <f t="shared" si="144"/>
        <v>0</v>
      </c>
      <c r="BC242" s="63">
        <f t="shared" si="145"/>
        <v>0</v>
      </c>
      <c r="BD242" s="59">
        <f t="shared" si="146"/>
        <v>0</v>
      </c>
      <c r="BE242" s="63">
        <f t="shared" si="147"/>
        <v>0</v>
      </c>
      <c r="BF242" s="59">
        <f t="shared" si="148"/>
        <v>0</v>
      </c>
      <c r="BG242" s="63">
        <f t="shared" si="149"/>
        <v>0</v>
      </c>
    </row>
    <row r="243" spans="2:59" x14ac:dyDescent="0.25">
      <c r="B243" s="154">
        <v>227</v>
      </c>
      <c r="C243" s="63">
        <f>'Default parameters'!C241</f>
        <v>1.08E-14</v>
      </c>
      <c r="D243" s="59">
        <f t="shared" si="150"/>
        <v>0</v>
      </c>
      <c r="E243" s="63">
        <f t="shared" si="151"/>
        <v>0</v>
      </c>
      <c r="F243" s="59">
        <f t="shared" si="152"/>
        <v>0</v>
      </c>
      <c r="G243" s="63">
        <f t="shared" si="153"/>
        <v>0</v>
      </c>
      <c r="H243" s="59">
        <f t="shared" si="154"/>
        <v>0</v>
      </c>
      <c r="I243" s="63">
        <f t="shared" si="155"/>
        <v>0</v>
      </c>
      <c r="J243" s="155"/>
      <c r="K243" s="156"/>
      <c r="L243" s="154">
        <v>227</v>
      </c>
      <c r="M243" s="63">
        <f>'Default parameters'!D241</f>
        <v>7.89E-16</v>
      </c>
      <c r="N243" s="59">
        <f t="shared" si="156"/>
        <v>0</v>
      </c>
      <c r="O243" s="63">
        <f t="shared" si="157"/>
        <v>0</v>
      </c>
      <c r="P243" s="59">
        <f t="shared" si="158"/>
        <v>0</v>
      </c>
      <c r="Q243" s="63">
        <f t="shared" si="159"/>
        <v>0</v>
      </c>
      <c r="R243" s="59">
        <f t="shared" si="160"/>
        <v>0</v>
      </c>
      <c r="S243" s="63">
        <f t="shared" si="161"/>
        <v>0</v>
      </c>
      <c r="T243" s="155"/>
      <c r="U243" s="156"/>
      <c r="V243" s="154">
        <v>227</v>
      </c>
      <c r="W243" s="63">
        <f>'Default parameters'!E241</f>
        <v>4.9900000000000003E-9</v>
      </c>
      <c r="X243" s="59">
        <f t="shared" si="126"/>
        <v>0</v>
      </c>
      <c r="Y243" s="63">
        <f t="shared" si="127"/>
        <v>0</v>
      </c>
      <c r="Z243" s="59">
        <f t="shared" si="128"/>
        <v>0</v>
      </c>
      <c r="AA243" s="63">
        <f t="shared" si="129"/>
        <v>0</v>
      </c>
      <c r="AB243" s="59">
        <f t="shared" si="130"/>
        <v>0</v>
      </c>
      <c r="AC243" s="63">
        <f t="shared" si="131"/>
        <v>0</v>
      </c>
      <c r="AD243" s="155"/>
      <c r="AE243" s="156"/>
      <c r="AF243" s="154">
        <v>227</v>
      </c>
      <c r="AG243" s="63">
        <f>'Default parameters'!F241</f>
        <v>1.73E-10</v>
      </c>
      <c r="AH243" s="59">
        <f t="shared" si="132"/>
        <v>0</v>
      </c>
      <c r="AI243" s="63">
        <f t="shared" si="133"/>
        <v>0</v>
      </c>
      <c r="AJ243" s="59">
        <f t="shared" si="134"/>
        <v>0</v>
      </c>
      <c r="AK243" s="63">
        <f t="shared" si="135"/>
        <v>0</v>
      </c>
      <c r="AL243" s="59">
        <f t="shared" si="136"/>
        <v>0</v>
      </c>
      <c r="AM243" s="63">
        <f t="shared" si="137"/>
        <v>0</v>
      </c>
      <c r="AN243" s="155"/>
      <c r="AO243" s="156"/>
      <c r="AP243" s="154">
        <v>227</v>
      </c>
      <c r="AQ243" s="63">
        <f>'Default parameters'!G241</f>
        <v>1.08E-9</v>
      </c>
      <c r="AR243" s="59">
        <f t="shared" si="138"/>
        <v>0</v>
      </c>
      <c r="AS243" s="63">
        <f t="shared" si="139"/>
        <v>0</v>
      </c>
      <c r="AT243" s="59">
        <f t="shared" si="140"/>
        <v>0</v>
      </c>
      <c r="AU243" s="63">
        <f t="shared" si="141"/>
        <v>0</v>
      </c>
      <c r="AV243" s="59">
        <f t="shared" si="142"/>
        <v>0</v>
      </c>
      <c r="AW243" s="63">
        <f t="shared" si="143"/>
        <v>0</v>
      </c>
      <c r="AX243" s="155"/>
      <c r="AY243" s="156"/>
      <c r="AZ243" s="154">
        <v>227</v>
      </c>
      <c r="BA243" s="63">
        <v>1.08E-9</v>
      </c>
      <c r="BB243" s="59">
        <f t="shared" si="144"/>
        <v>0</v>
      </c>
      <c r="BC243" s="63">
        <f t="shared" si="145"/>
        <v>0</v>
      </c>
      <c r="BD243" s="59">
        <f t="shared" si="146"/>
        <v>0</v>
      </c>
      <c r="BE243" s="63">
        <f t="shared" si="147"/>
        <v>0</v>
      </c>
      <c r="BF243" s="59">
        <f t="shared" si="148"/>
        <v>0</v>
      </c>
      <c r="BG243" s="63">
        <f t="shared" si="149"/>
        <v>0</v>
      </c>
    </row>
    <row r="244" spans="2:59" x14ac:dyDescent="0.25">
      <c r="B244" s="154">
        <v>228</v>
      </c>
      <c r="C244" s="63">
        <f>'Default parameters'!C242</f>
        <v>8.5099999999999998E-15</v>
      </c>
      <c r="D244" s="59">
        <f t="shared" si="150"/>
        <v>0</v>
      </c>
      <c r="E244" s="63">
        <f t="shared" si="151"/>
        <v>0</v>
      </c>
      <c r="F244" s="59">
        <f t="shared" si="152"/>
        <v>0</v>
      </c>
      <c r="G244" s="63">
        <f t="shared" si="153"/>
        <v>0</v>
      </c>
      <c r="H244" s="59">
        <f t="shared" si="154"/>
        <v>0</v>
      </c>
      <c r="I244" s="63">
        <f t="shared" si="155"/>
        <v>0</v>
      </c>
      <c r="J244" s="155"/>
      <c r="K244" s="156"/>
      <c r="L244" s="154">
        <v>228</v>
      </c>
      <c r="M244" s="63">
        <f>'Default parameters'!D242</f>
        <v>6.0800000000000002E-16</v>
      </c>
      <c r="N244" s="59">
        <f t="shared" si="156"/>
        <v>0</v>
      </c>
      <c r="O244" s="63">
        <f t="shared" si="157"/>
        <v>0</v>
      </c>
      <c r="P244" s="59">
        <f t="shared" si="158"/>
        <v>0</v>
      </c>
      <c r="Q244" s="63">
        <f t="shared" si="159"/>
        <v>0</v>
      </c>
      <c r="R244" s="59">
        <f t="shared" si="160"/>
        <v>0</v>
      </c>
      <c r="S244" s="63">
        <f t="shared" si="161"/>
        <v>0</v>
      </c>
      <c r="T244" s="155"/>
      <c r="U244" s="156"/>
      <c r="V244" s="154">
        <v>228</v>
      </c>
      <c r="W244" s="63">
        <f>'Default parameters'!E242</f>
        <v>4.3699999999999996E-9</v>
      </c>
      <c r="X244" s="59">
        <f t="shared" si="126"/>
        <v>0</v>
      </c>
      <c r="Y244" s="63">
        <f t="shared" si="127"/>
        <v>0</v>
      </c>
      <c r="Z244" s="59">
        <f t="shared" si="128"/>
        <v>0</v>
      </c>
      <c r="AA244" s="63">
        <f t="shared" si="129"/>
        <v>0</v>
      </c>
      <c r="AB244" s="59">
        <f t="shared" si="130"/>
        <v>0</v>
      </c>
      <c r="AC244" s="63">
        <f t="shared" si="131"/>
        <v>0</v>
      </c>
      <c r="AD244" s="155"/>
      <c r="AE244" s="156"/>
      <c r="AF244" s="154">
        <v>228</v>
      </c>
      <c r="AG244" s="63">
        <f>'Default parameters'!F242</f>
        <v>1.4700000000000001E-10</v>
      </c>
      <c r="AH244" s="59">
        <f t="shared" si="132"/>
        <v>0</v>
      </c>
      <c r="AI244" s="63">
        <f t="shared" si="133"/>
        <v>0</v>
      </c>
      <c r="AJ244" s="59">
        <f t="shared" si="134"/>
        <v>0</v>
      </c>
      <c r="AK244" s="63">
        <f t="shared" si="135"/>
        <v>0</v>
      </c>
      <c r="AL244" s="59">
        <f t="shared" si="136"/>
        <v>0</v>
      </c>
      <c r="AM244" s="63">
        <f t="shared" si="137"/>
        <v>0</v>
      </c>
      <c r="AN244" s="155"/>
      <c r="AO244" s="156"/>
      <c r="AP244" s="154">
        <v>228</v>
      </c>
      <c r="AQ244" s="63">
        <f>'Default parameters'!G242</f>
        <v>9.3499999999999998E-10</v>
      </c>
      <c r="AR244" s="59">
        <f t="shared" si="138"/>
        <v>0</v>
      </c>
      <c r="AS244" s="63">
        <f t="shared" si="139"/>
        <v>0</v>
      </c>
      <c r="AT244" s="59">
        <f t="shared" si="140"/>
        <v>0</v>
      </c>
      <c r="AU244" s="63">
        <f t="shared" si="141"/>
        <v>0</v>
      </c>
      <c r="AV244" s="59">
        <f t="shared" si="142"/>
        <v>0</v>
      </c>
      <c r="AW244" s="63">
        <f t="shared" si="143"/>
        <v>0</v>
      </c>
      <c r="AX244" s="155"/>
      <c r="AY244" s="156"/>
      <c r="AZ244" s="154">
        <v>228</v>
      </c>
      <c r="BA244" s="63">
        <v>9.3499999999999998E-10</v>
      </c>
      <c r="BB244" s="59">
        <f t="shared" si="144"/>
        <v>0</v>
      </c>
      <c r="BC244" s="63">
        <f t="shared" si="145"/>
        <v>0</v>
      </c>
      <c r="BD244" s="59">
        <f t="shared" si="146"/>
        <v>0</v>
      </c>
      <c r="BE244" s="63">
        <f t="shared" si="147"/>
        <v>0</v>
      </c>
      <c r="BF244" s="59">
        <f t="shared" si="148"/>
        <v>0</v>
      </c>
      <c r="BG244" s="63">
        <f t="shared" si="149"/>
        <v>0</v>
      </c>
    </row>
    <row r="245" spans="2:59" x14ac:dyDescent="0.25">
      <c r="B245" s="154">
        <v>229</v>
      </c>
      <c r="C245" s="63">
        <f>'Default parameters'!C243</f>
        <v>6.6900000000000002E-15</v>
      </c>
      <c r="D245" s="59">
        <f t="shared" si="150"/>
        <v>0</v>
      </c>
      <c r="E245" s="63">
        <f t="shared" si="151"/>
        <v>0</v>
      </c>
      <c r="F245" s="59">
        <f t="shared" si="152"/>
        <v>0</v>
      </c>
      <c r="G245" s="63">
        <f t="shared" si="153"/>
        <v>0</v>
      </c>
      <c r="H245" s="59">
        <f t="shared" si="154"/>
        <v>0</v>
      </c>
      <c r="I245" s="63">
        <f t="shared" si="155"/>
        <v>0</v>
      </c>
      <c r="J245" s="155"/>
      <c r="K245" s="156"/>
      <c r="L245" s="154">
        <v>229</v>
      </c>
      <c r="M245" s="63">
        <f>'Default parameters'!D243</f>
        <v>4.67E-16</v>
      </c>
      <c r="N245" s="59">
        <f t="shared" si="156"/>
        <v>0</v>
      </c>
      <c r="O245" s="63">
        <f t="shared" si="157"/>
        <v>0</v>
      </c>
      <c r="P245" s="59">
        <f t="shared" si="158"/>
        <v>0</v>
      </c>
      <c r="Q245" s="63">
        <f t="shared" si="159"/>
        <v>0</v>
      </c>
      <c r="R245" s="59">
        <f t="shared" si="160"/>
        <v>0</v>
      </c>
      <c r="S245" s="63">
        <f t="shared" si="161"/>
        <v>0</v>
      </c>
      <c r="T245" s="155"/>
      <c r="U245" s="156"/>
      <c r="V245" s="154">
        <v>229</v>
      </c>
      <c r="W245" s="63">
        <f>'Default parameters'!E243</f>
        <v>3.8199999999999996E-9</v>
      </c>
      <c r="X245" s="59">
        <f t="shared" si="126"/>
        <v>0</v>
      </c>
      <c r="Y245" s="63">
        <f t="shared" si="127"/>
        <v>0</v>
      </c>
      <c r="Z245" s="59">
        <f t="shared" si="128"/>
        <v>0</v>
      </c>
      <c r="AA245" s="63">
        <f t="shared" si="129"/>
        <v>0</v>
      </c>
      <c r="AB245" s="59">
        <f t="shared" si="130"/>
        <v>0</v>
      </c>
      <c r="AC245" s="63">
        <f t="shared" si="131"/>
        <v>0</v>
      </c>
      <c r="AD245" s="155"/>
      <c r="AE245" s="156"/>
      <c r="AF245" s="154">
        <v>229</v>
      </c>
      <c r="AG245" s="63">
        <f>'Default parameters'!F243</f>
        <v>1.2500000000000001E-10</v>
      </c>
      <c r="AH245" s="59">
        <f t="shared" si="132"/>
        <v>0</v>
      </c>
      <c r="AI245" s="63">
        <f t="shared" si="133"/>
        <v>0</v>
      </c>
      <c r="AJ245" s="59">
        <f t="shared" si="134"/>
        <v>0</v>
      </c>
      <c r="AK245" s="63">
        <f t="shared" si="135"/>
        <v>0</v>
      </c>
      <c r="AL245" s="59">
        <f t="shared" si="136"/>
        <v>0</v>
      </c>
      <c r="AM245" s="63">
        <f t="shared" si="137"/>
        <v>0</v>
      </c>
      <c r="AN245" s="155"/>
      <c r="AO245" s="156"/>
      <c r="AP245" s="154">
        <v>229</v>
      </c>
      <c r="AQ245" s="63">
        <f>'Default parameters'!G243</f>
        <v>8.0999999999999999E-10</v>
      </c>
      <c r="AR245" s="59">
        <f t="shared" si="138"/>
        <v>0</v>
      </c>
      <c r="AS245" s="63">
        <f t="shared" si="139"/>
        <v>0</v>
      </c>
      <c r="AT245" s="59">
        <f t="shared" si="140"/>
        <v>0</v>
      </c>
      <c r="AU245" s="63">
        <f t="shared" si="141"/>
        <v>0</v>
      </c>
      <c r="AV245" s="59">
        <f t="shared" si="142"/>
        <v>0</v>
      </c>
      <c r="AW245" s="63">
        <f t="shared" si="143"/>
        <v>0</v>
      </c>
      <c r="AX245" s="155"/>
      <c r="AY245" s="156"/>
      <c r="AZ245" s="154">
        <v>229</v>
      </c>
      <c r="BA245" s="63">
        <v>8.0999999999999999E-10</v>
      </c>
      <c r="BB245" s="59">
        <f t="shared" si="144"/>
        <v>0</v>
      </c>
      <c r="BC245" s="63">
        <f t="shared" si="145"/>
        <v>0</v>
      </c>
      <c r="BD245" s="59">
        <f t="shared" si="146"/>
        <v>0</v>
      </c>
      <c r="BE245" s="63">
        <f t="shared" si="147"/>
        <v>0</v>
      </c>
      <c r="BF245" s="59">
        <f t="shared" si="148"/>
        <v>0</v>
      </c>
      <c r="BG245" s="63">
        <f t="shared" si="149"/>
        <v>0</v>
      </c>
    </row>
    <row r="246" spans="2:59" x14ac:dyDescent="0.25">
      <c r="B246" s="154">
        <v>230</v>
      </c>
      <c r="C246" s="63">
        <f>'Default parameters'!C244</f>
        <v>5.2499999999999997E-15</v>
      </c>
      <c r="D246" s="59">
        <f t="shared" si="150"/>
        <v>0</v>
      </c>
      <c r="E246" s="63">
        <f t="shared" si="151"/>
        <v>0</v>
      </c>
      <c r="F246" s="59">
        <f t="shared" si="152"/>
        <v>0</v>
      </c>
      <c r="G246" s="63">
        <f t="shared" si="153"/>
        <v>0</v>
      </c>
      <c r="H246" s="59">
        <f t="shared" si="154"/>
        <v>0</v>
      </c>
      <c r="I246" s="63">
        <f t="shared" si="155"/>
        <v>0</v>
      </c>
      <c r="J246" s="155"/>
      <c r="K246" s="156"/>
      <c r="L246" s="154">
        <v>230</v>
      </c>
      <c r="M246" s="63">
        <f>'Default parameters'!D244</f>
        <v>3.5900000000000002E-16</v>
      </c>
      <c r="N246" s="59">
        <f t="shared" si="156"/>
        <v>0</v>
      </c>
      <c r="O246" s="63">
        <f t="shared" si="157"/>
        <v>0</v>
      </c>
      <c r="P246" s="59">
        <f t="shared" si="158"/>
        <v>0</v>
      </c>
      <c r="Q246" s="63">
        <f t="shared" si="159"/>
        <v>0</v>
      </c>
      <c r="R246" s="59">
        <f t="shared" si="160"/>
        <v>0</v>
      </c>
      <c r="S246" s="63">
        <f t="shared" si="161"/>
        <v>0</v>
      </c>
      <c r="T246" s="155"/>
      <c r="U246" s="156"/>
      <c r="V246" s="154">
        <v>230</v>
      </c>
      <c r="W246" s="63">
        <f>'Default parameters'!E244</f>
        <v>3.34E-9</v>
      </c>
      <c r="X246" s="59">
        <f t="shared" si="126"/>
        <v>0</v>
      </c>
      <c r="Y246" s="63">
        <f t="shared" si="127"/>
        <v>0</v>
      </c>
      <c r="Z246" s="59">
        <f t="shared" si="128"/>
        <v>0</v>
      </c>
      <c r="AA246" s="63">
        <f t="shared" si="129"/>
        <v>0</v>
      </c>
      <c r="AB246" s="59">
        <f t="shared" si="130"/>
        <v>0</v>
      </c>
      <c r="AC246" s="63">
        <f t="shared" si="131"/>
        <v>0</v>
      </c>
      <c r="AD246" s="155"/>
      <c r="AE246" s="156"/>
      <c r="AF246" s="154">
        <v>230</v>
      </c>
      <c r="AG246" s="63">
        <f>'Default parameters'!F244</f>
        <v>1.0700000000000001E-10</v>
      </c>
      <c r="AH246" s="59">
        <f t="shared" si="132"/>
        <v>0</v>
      </c>
      <c r="AI246" s="63">
        <f t="shared" si="133"/>
        <v>0</v>
      </c>
      <c r="AJ246" s="59">
        <f t="shared" si="134"/>
        <v>0</v>
      </c>
      <c r="AK246" s="63">
        <f t="shared" si="135"/>
        <v>0</v>
      </c>
      <c r="AL246" s="59">
        <f t="shared" si="136"/>
        <v>0</v>
      </c>
      <c r="AM246" s="63">
        <f t="shared" si="137"/>
        <v>0</v>
      </c>
      <c r="AN246" s="155"/>
      <c r="AO246" s="156"/>
      <c r="AP246" s="154">
        <v>230</v>
      </c>
      <c r="AQ246" s="63">
        <f>'Default parameters'!G244</f>
        <v>7.0099999999999996E-10</v>
      </c>
      <c r="AR246" s="59">
        <f t="shared" si="138"/>
        <v>0</v>
      </c>
      <c r="AS246" s="63">
        <f t="shared" si="139"/>
        <v>0</v>
      </c>
      <c r="AT246" s="59">
        <f t="shared" si="140"/>
        <v>0</v>
      </c>
      <c r="AU246" s="63">
        <f t="shared" si="141"/>
        <v>0</v>
      </c>
      <c r="AV246" s="59">
        <f t="shared" si="142"/>
        <v>0</v>
      </c>
      <c r="AW246" s="63">
        <f t="shared" si="143"/>
        <v>0</v>
      </c>
      <c r="AX246" s="155"/>
      <c r="AY246" s="156"/>
      <c r="AZ246" s="154">
        <v>230</v>
      </c>
      <c r="BA246" s="63">
        <v>7.0099999999999996E-10</v>
      </c>
      <c r="BB246" s="59">
        <f t="shared" si="144"/>
        <v>0</v>
      </c>
      <c r="BC246" s="63">
        <f t="shared" si="145"/>
        <v>0</v>
      </c>
      <c r="BD246" s="59">
        <f t="shared" si="146"/>
        <v>0</v>
      </c>
      <c r="BE246" s="63">
        <f t="shared" si="147"/>
        <v>0</v>
      </c>
      <c r="BF246" s="59">
        <f t="shared" si="148"/>
        <v>0</v>
      </c>
      <c r="BG246" s="63">
        <f t="shared" si="149"/>
        <v>0</v>
      </c>
    </row>
    <row r="247" spans="2:59" x14ac:dyDescent="0.25">
      <c r="B247" s="154">
        <v>231</v>
      </c>
      <c r="C247" s="63">
        <f>'Default parameters'!C245</f>
        <v>4.1100000000000001E-15</v>
      </c>
      <c r="D247" s="59">
        <f t="shared" si="150"/>
        <v>0</v>
      </c>
      <c r="E247" s="63">
        <f t="shared" si="151"/>
        <v>0</v>
      </c>
      <c r="F247" s="59">
        <f t="shared" si="152"/>
        <v>0</v>
      </c>
      <c r="G247" s="63">
        <f t="shared" si="153"/>
        <v>0</v>
      </c>
      <c r="H247" s="59">
        <f t="shared" si="154"/>
        <v>0</v>
      </c>
      <c r="I247" s="63">
        <f t="shared" si="155"/>
        <v>0</v>
      </c>
      <c r="J247" s="155"/>
      <c r="K247" s="156"/>
      <c r="L247" s="154">
        <v>231</v>
      </c>
      <c r="M247" s="63">
        <f>'Default parameters'!D245</f>
        <v>2.7499999999999998E-16</v>
      </c>
      <c r="N247" s="59">
        <f t="shared" si="156"/>
        <v>0</v>
      </c>
      <c r="O247" s="63">
        <f t="shared" si="157"/>
        <v>0</v>
      </c>
      <c r="P247" s="59">
        <f t="shared" si="158"/>
        <v>0</v>
      </c>
      <c r="Q247" s="63">
        <f t="shared" si="159"/>
        <v>0</v>
      </c>
      <c r="R247" s="59">
        <f t="shared" si="160"/>
        <v>0</v>
      </c>
      <c r="S247" s="63">
        <f t="shared" si="161"/>
        <v>0</v>
      </c>
      <c r="T247" s="155"/>
      <c r="U247" s="156"/>
      <c r="V247" s="154">
        <v>231</v>
      </c>
      <c r="W247" s="63">
        <f>'Default parameters'!E245</f>
        <v>2.9199999999999998E-9</v>
      </c>
      <c r="X247" s="59">
        <f t="shared" si="126"/>
        <v>0</v>
      </c>
      <c r="Y247" s="63">
        <f t="shared" si="127"/>
        <v>0</v>
      </c>
      <c r="Z247" s="59">
        <f t="shared" si="128"/>
        <v>0</v>
      </c>
      <c r="AA247" s="63">
        <f t="shared" si="129"/>
        <v>0</v>
      </c>
      <c r="AB247" s="59">
        <f t="shared" si="130"/>
        <v>0</v>
      </c>
      <c r="AC247" s="63">
        <f t="shared" si="131"/>
        <v>0</v>
      </c>
      <c r="AD247" s="155"/>
      <c r="AE247" s="156"/>
      <c r="AF247" s="154">
        <v>231</v>
      </c>
      <c r="AG247" s="63">
        <f>'Default parameters'!F245</f>
        <v>9.0699999999999994E-11</v>
      </c>
      <c r="AH247" s="59">
        <f t="shared" si="132"/>
        <v>0</v>
      </c>
      <c r="AI247" s="63">
        <f t="shared" si="133"/>
        <v>0</v>
      </c>
      <c r="AJ247" s="59">
        <f t="shared" si="134"/>
        <v>0</v>
      </c>
      <c r="AK247" s="63">
        <f t="shared" si="135"/>
        <v>0</v>
      </c>
      <c r="AL247" s="59">
        <f t="shared" si="136"/>
        <v>0</v>
      </c>
      <c r="AM247" s="63">
        <f t="shared" si="137"/>
        <v>0</v>
      </c>
      <c r="AN247" s="155"/>
      <c r="AO247" s="156"/>
      <c r="AP247" s="154">
        <v>231</v>
      </c>
      <c r="AQ247" s="63">
        <f>'Default parameters'!G245</f>
        <v>6.0599999999999998E-10</v>
      </c>
      <c r="AR247" s="59">
        <f t="shared" si="138"/>
        <v>0</v>
      </c>
      <c r="AS247" s="63">
        <f t="shared" si="139"/>
        <v>0</v>
      </c>
      <c r="AT247" s="59">
        <f t="shared" si="140"/>
        <v>0</v>
      </c>
      <c r="AU247" s="63">
        <f t="shared" si="141"/>
        <v>0</v>
      </c>
      <c r="AV247" s="59">
        <f t="shared" si="142"/>
        <v>0</v>
      </c>
      <c r="AW247" s="63">
        <f t="shared" si="143"/>
        <v>0</v>
      </c>
      <c r="AX247" s="155"/>
      <c r="AY247" s="156"/>
      <c r="AZ247" s="154">
        <v>231</v>
      </c>
      <c r="BA247" s="63">
        <v>6.0599999999999998E-10</v>
      </c>
      <c r="BB247" s="59">
        <f t="shared" si="144"/>
        <v>0</v>
      </c>
      <c r="BC247" s="63">
        <f t="shared" si="145"/>
        <v>0</v>
      </c>
      <c r="BD247" s="59">
        <f t="shared" si="146"/>
        <v>0</v>
      </c>
      <c r="BE247" s="63">
        <f t="shared" si="147"/>
        <v>0</v>
      </c>
      <c r="BF247" s="59">
        <f t="shared" si="148"/>
        <v>0</v>
      </c>
      <c r="BG247" s="63">
        <f t="shared" si="149"/>
        <v>0</v>
      </c>
    </row>
    <row r="248" spans="2:59" x14ac:dyDescent="0.25">
      <c r="B248" s="154">
        <v>232</v>
      </c>
      <c r="C248" s="63">
        <f>'Default parameters'!C246</f>
        <v>3.2199999999999999E-15</v>
      </c>
      <c r="D248" s="59">
        <f t="shared" si="150"/>
        <v>0</v>
      </c>
      <c r="E248" s="63">
        <f t="shared" si="151"/>
        <v>0</v>
      </c>
      <c r="F248" s="59">
        <f t="shared" si="152"/>
        <v>0</v>
      </c>
      <c r="G248" s="63">
        <f t="shared" si="153"/>
        <v>0</v>
      </c>
      <c r="H248" s="59">
        <f t="shared" si="154"/>
        <v>0</v>
      </c>
      <c r="I248" s="63">
        <f t="shared" si="155"/>
        <v>0</v>
      </c>
      <c r="J248" s="155"/>
      <c r="K248" s="156"/>
      <c r="L248" s="154">
        <v>232</v>
      </c>
      <c r="M248" s="63">
        <f>'Default parameters'!D246</f>
        <v>2.1000000000000001E-16</v>
      </c>
      <c r="N248" s="59">
        <f t="shared" si="156"/>
        <v>0</v>
      </c>
      <c r="O248" s="63">
        <f t="shared" si="157"/>
        <v>0</v>
      </c>
      <c r="P248" s="59">
        <f t="shared" si="158"/>
        <v>0</v>
      </c>
      <c r="Q248" s="63">
        <f t="shared" si="159"/>
        <v>0</v>
      </c>
      <c r="R248" s="59">
        <f t="shared" si="160"/>
        <v>0</v>
      </c>
      <c r="S248" s="63">
        <f t="shared" si="161"/>
        <v>0</v>
      </c>
      <c r="T248" s="155"/>
      <c r="U248" s="156"/>
      <c r="V248" s="154">
        <v>232</v>
      </c>
      <c r="W248" s="63">
        <f>'Default parameters'!E246</f>
        <v>2.5399999999999999E-9</v>
      </c>
      <c r="X248" s="59">
        <f t="shared" si="126"/>
        <v>0</v>
      </c>
      <c r="Y248" s="63">
        <f t="shared" si="127"/>
        <v>0</v>
      </c>
      <c r="Z248" s="59">
        <f t="shared" si="128"/>
        <v>0</v>
      </c>
      <c r="AA248" s="63">
        <f t="shared" si="129"/>
        <v>0</v>
      </c>
      <c r="AB248" s="59">
        <f t="shared" si="130"/>
        <v>0</v>
      </c>
      <c r="AC248" s="63">
        <f t="shared" si="131"/>
        <v>0</v>
      </c>
      <c r="AD248" s="155"/>
      <c r="AE248" s="156"/>
      <c r="AF248" s="154">
        <v>232</v>
      </c>
      <c r="AG248" s="63">
        <f>'Default parameters'!F246</f>
        <v>7.7000000000000006E-11</v>
      </c>
      <c r="AH248" s="59">
        <f t="shared" si="132"/>
        <v>0</v>
      </c>
      <c r="AI248" s="63">
        <f t="shared" si="133"/>
        <v>0</v>
      </c>
      <c r="AJ248" s="59">
        <f t="shared" si="134"/>
        <v>0</v>
      </c>
      <c r="AK248" s="63">
        <f t="shared" si="135"/>
        <v>0</v>
      </c>
      <c r="AL248" s="59">
        <f t="shared" si="136"/>
        <v>0</v>
      </c>
      <c r="AM248" s="63">
        <f t="shared" si="137"/>
        <v>0</v>
      </c>
      <c r="AN248" s="155"/>
      <c r="AO248" s="156"/>
      <c r="AP248" s="154">
        <v>232</v>
      </c>
      <c r="AQ248" s="63">
        <f>'Default parameters'!G246</f>
        <v>5.2299999999999995E-10</v>
      </c>
      <c r="AR248" s="59">
        <f t="shared" si="138"/>
        <v>0</v>
      </c>
      <c r="AS248" s="63">
        <f t="shared" si="139"/>
        <v>0</v>
      </c>
      <c r="AT248" s="59">
        <f t="shared" si="140"/>
        <v>0</v>
      </c>
      <c r="AU248" s="63">
        <f t="shared" si="141"/>
        <v>0</v>
      </c>
      <c r="AV248" s="59">
        <f t="shared" si="142"/>
        <v>0</v>
      </c>
      <c r="AW248" s="63">
        <f t="shared" si="143"/>
        <v>0</v>
      </c>
      <c r="AX248" s="155"/>
      <c r="AY248" s="156"/>
      <c r="AZ248" s="154">
        <v>232</v>
      </c>
      <c r="BA248" s="63">
        <v>5.2299999999999995E-10</v>
      </c>
      <c r="BB248" s="59">
        <f t="shared" si="144"/>
        <v>0</v>
      </c>
      <c r="BC248" s="63">
        <f t="shared" si="145"/>
        <v>0</v>
      </c>
      <c r="BD248" s="59">
        <f t="shared" si="146"/>
        <v>0</v>
      </c>
      <c r="BE248" s="63">
        <f t="shared" si="147"/>
        <v>0</v>
      </c>
      <c r="BF248" s="59">
        <f t="shared" si="148"/>
        <v>0</v>
      </c>
      <c r="BG248" s="63">
        <f t="shared" si="149"/>
        <v>0</v>
      </c>
    </row>
    <row r="249" spans="2:59" x14ac:dyDescent="0.25">
      <c r="B249" s="154">
        <v>233</v>
      </c>
      <c r="C249" s="63">
        <f>'Default parameters'!C247</f>
        <v>2.5100000000000002E-15</v>
      </c>
      <c r="D249" s="59">
        <f t="shared" si="150"/>
        <v>0</v>
      </c>
      <c r="E249" s="63">
        <f t="shared" si="151"/>
        <v>0</v>
      </c>
      <c r="F249" s="59">
        <f t="shared" si="152"/>
        <v>0</v>
      </c>
      <c r="G249" s="63">
        <f t="shared" si="153"/>
        <v>0</v>
      </c>
      <c r="H249" s="59">
        <f t="shared" si="154"/>
        <v>0</v>
      </c>
      <c r="I249" s="63">
        <f t="shared" si="155"/>
        <v>0</v>
      </c>
      <c r="J249" s="155"/>
      <c r="K249" s="156"/>
      <c r="L249" s="154">
        <v>233</v>
      </c>
      <c r="M249" s="63">
        <f>'Default parameters'!D247</f>
        <v>1.6000000000000001E-16</v>
      </c>
      <c r="N249" s="59">
        <f t="shared" si="156"/>
        <v>0</v>
      </c>
      <c r="O249" s="63">
        <f t="shared" si="157"/>
        <v>0</v>
      </c>
      <c r="P249" s="59">
        <f t="shared" si="158"/>
        <v>0</v>
      </c>
      <c r="Q249" s="63">
        <f t="shared" si="159"/>
        <v>0</v>
      </c>
      <c r="R249" s="59">
        <f t="shared" si="160"/>
        <v>0</v>
      </c>
      <c r="S249" s="63">
        <f t="shared" si="161"/>
        <v>0</v>
      </c>
      <c r="T249" s="155"/>
      <c r="U249" s="156"/>
      <c r="V249" s="154">
        <v>233</v>
      </c>
      <c r="W249" s="63">
        <f>'Default parameters'!E247</f>
        <v>2.21E-9</v>
      </c>
      <c r="X249" s="59">
        <f t="shared" si="126"/>
        <v>0</v>
      </c>
      <c r="Y249" s="63">
        <f t="shared" si="127"/>
        <v>0</v>
      </c>
      <c r="Z249" s="59">
        <f t="shared" si="128"/>
        <v>0</v>
      </c>
      <c r="AA249" s="63">
        <f t="shared" si="129"/>
        <v>0</v>
      </c>
      <c r="AB249" s="59">
        <f t="shared" si="130"/>
        <v>0</v>
      </c>
      <c r="AC249" s="63">
        <f t="shared" si="131"/>
        <v>0</v>
      </c>
      <c r="AD249" s="155"/>
      <c r="AE249" s="156"/>
      <c r="AF249" s="154">
        <v>233</v>
      </c>
      <c r="AG249" s="63">
        <f>'Default parameters'!F247</f>
        <v>6.5200000000000005E-11</v>
      </c>
      <c r="AH249" s="59">
        <f t="shared" si="132"/>
        <v>0</v>
      </c>
      <c r="AI249" s="63">
        <f t="shared" si="133"/>
        <v>0</v>
      </c>
      <c r="AJ249" s="59">
        <f t="shared" si="134"/>
        <v>0</v>
      </c>
      <c r="AK249" s="63">
        <f t="shared" si="135"/>
        <v>0</v>
      </c>
      <c r="AL249" s="59">
        <f t="shared" si="136"/>
        <v>0</v>
      </c>
      <c r="AM249" s="63">
        <f t="shared" si="137"/>
        <v>0</v>
      </c>
      <c r="AN249" s="155"/>
      <c r="AO249" s="156"/>
      <c r="AP249" s="154">
        <v>233</v>
      </c>
      <c r="AQ249" s="63">
        <f>'Default parameters'!G247</f>
        <v>4.5099999999999999E-10</v>
      </c>
      <c r="AR249" s="59">
        <f t="shared" si="138"/>
        <v>0</v>
      </c>
      <c r="AS249" s="63">
        <f t="shared" si="139"/>
        <v>0</v>
      </c>
      <c r="AT249" s="59">
        <f t="shared" si="140"/>
        <v>0</v>
      </c>
      <c r="AU249" s="63">
        <f t="shared" si="141"/>
        <v>0</v>
      </c>
      <c r="AV249" s="59">
        <f t="shared" si="142"/>
        <v>0</v>
      </c>
      <c r="AW249" s="63">
        <f t="shared" si="143"/>
        <v>0</v>
      </c>
      <c r="AX249" s="155"/>
      <c r="AY249" s="156"/>
      <c r="AZ249" s="154">
        <v>233</v>
      </c>
      <c r="BA249" s="63">
        <v>4.5099999999999999E-10</v>
      </c>
      <c r="BB249" s="59">
        <f t="shared" si="144"/>
        <v>0</v>
      </c>
      <c r="BC249" s="63">
        <f t="shared" si="145"/>
        <v>0</v>
      </c>
      <c r="BD249" s="59">
        <f t="shared" si="146"/>
        <v>0</v>
      </c>
      <c r="BE249" s="63">
        <f t="shared" si="147"/>
        <v>0</v>
      </c>
      <c r="BF249" s="59">
        <f t="shared" si="148"/>
        <v>0</v>
      </c>
      <c r="BG249" s="63">
        <f t="shared" si="149"/>
        <v>0</v>
      </c>
    </row>
    <row r="250" spans="2:59" x14ac:dyDescent="0.25">
      <c r="B250" s="154">
        <v>234</v>
      </c>
      <c r="C250" s="63">
        <f>'Default parameters'!C248</f>
        <v>1.9500000000000001E-15</v>
      </c>
      <c r="D250" s="59">
        <f t="shared" si="150"/>
        <v>0</v>
      </c>
      <c r="E250" s="63">
        <f t="shared" si="151"/>
        <v>0</v>
      </c>
      <c r="F250" s="59">
        <f t="shared" si="152"/>
        <v>0</v>
      </c>
      <c r="G250" s="63">
        <f t="shared" si="153"/>
        <v>0</v>
      </c>
      <c r="H250" s="59">
        <f t="shared" si="154"/>
        <v>0</v>
      </c>
      <c r="I250" s="63">
        <f t="shared" si="155"/>
        <v>0</v>
      </c>
      <c r="J250" s="155"/>
      <c r="K250" s="156"/>
      <c r="L250" s="154">
        <v>234</v>
      </c>
      <c r="M250" s="63">
        <f>'Default parameters'!D248</f>
        <v>1.2200000000000001E-16</v>
      </c>
      <c r="N250" s="59">
        <f t="shared" si="156"/>
        <v>0</v>
      </c>
      <c r="O250" s="63">
        <f t="shared" si="157"/>
        <v>0</v>
      </c>
      <c r="P250" s="59">
        <f t="shared" si="158"/>
        <v>0</v>
      </c>
      <c r="Q250" s="63">
        <f t="shared" si="159"/>
        <v>0</v>
      </c>
      <c r="R250" s="59">
        <f t="shared" si="160"/>
        <v>0</v>
      </c>
      <c r="S250" s="63">
        <f t="shared" si="161"/>
        <v>0</v>
      </c>
      <c r="T250" s="155"/>
      <c r="U250" s="156"/>
      <c r="V250" s="154">
        <v>234</v>
      </c>
      <c r="W250" s="63">
        <f>'Default parameters'!E248</f>
        <v>1.92E-9</v>
      </c>
      <c r="X250" s="59">
        <f t="shared" si="126"/>
        <v>0</v>
      </c>
      <c r="Y250" s="63">
        <f t="shared" si="127"/>
        <v>0</v>
      </c>
      <c r="Z250" s="59">
        <f t="shared" si="128"/>
        <v>0</v>
      </c>
      <c r="AA250" s="63">
        <f t="shared" si="129"/>
        <v>0</v>
      </c>
      <c r="AB250" s="59">
        <f t="shared" si="130"/>
        <v>0</v>
      </c>
      <c r="AC250" s="63">
        <f t="shared" si="131"/>
        <v>0</v>
      </c>
      <c r="AD250" s="155"/>
      <c r="AE250" s="156"/>
      <c r="AF250" s="154">
        <v>234</v>
      </c>
      <c r="AG250" s="63">
        <f>'Default parameters'!F248</f>
        <v>5.5200000000000001E-11</v>
      </c>
      <c r="AH250" s="59">
        <f t="shared" si="132"/>
        <v>0</v>
      </c>
      <c r="AI250" s="63">
        <f t="shared" si="133"/>
        <v>0</v>
      </c>
      <c r="AJ250" s="59">
        <f t="shared" si="134"/>
        <v>0</v>
      </c>
      <c r="AK250" s="63">
        <f t="shared" si="135"/>
        <v>0</v>
      </c>
      <c r="AL250" s="59">
        <f t="shared" si="136"/>
        <v>0</v>
      </c>
      <c r="AM250" s="63">
        <f t="shared" si="137"/>
        <v>0</v>
      </c>
      <c r="AN250" s="155"/>
      <c r="AO250" s="156"/>
      <c r="AP250" s="154">
        <v>234</v>
      </c>
      <c r="AQ250" s="63">
        <f>'Default parameters'!G248</f>
        <v>3.89E-10</v>
      </c>
      <c r="AR250" s="59">
        <f t="shared" si="138"/>
        <v>0</v>
      </c>
      <c r="AS250" s="63">
        <f t="shared" si="139"/>
        <v>0</v>
      </c>
      <c r="AT250" s="59">
        <f t="shared" si="140"/>
        <v>0</v>
      </c>
      <c r="AU250" s="63">
        <f t="shared" si="141"/>
        <v>0</v>
      </c>
      <c r="AV250" s="59">
        <f t="shared" si="142"/>
        <v>0</v>
      </c>
      <c r="AW250" s="63">
        <f t="shared" si="143"/>
        <v>0</v>
      </c>
      <c r="AX250" s="155"/>
      <c r="AY250" s="156"/>
      <c r="AZ250" s="154">
        <v>234</v>
      </c>
      <c r="BA250" s="63">
        <v>3.89E-10</v>
      </c>
      <c r="BB250" s="59">
        <f t="shared" si="144"/>
        <v>0</v>
      </c>
      <c r="BC250" s="63">
        <f t="shared" si="145"/>
        <v>0</v>
      </c>
      <c r="BD250" s="59">
        <f t="shared" si="146"/>
        <v>0</v>
      </c>
      <c r="BE250" s="63">
        <f t="shared" si="147"/>
        <v>0</v>
      </c>
      <c r="BF250" s="59">
        <f t="shared" si="148"/>
        <v>0</v>
      </c>
      <c r="BG250" s="63">
        <f t="shared" si="149"/>
        <v>0</v>
      </c>
    </row>
    <row r="251" spans="2:59" x14ac:dyDescent="0.25">
      <c r="B251" s="154">
        <v>235</v>
      </c>
      <c r="C251" s="63">
        <f>'Default parameters'!C249</f>
        <v>1.52E-15</v>
      </c>
      <c r="D251" s="59">
        <f t="shared" si="150"/>
        <v>0</v>
      </c>
      <c r="E251" s="63">
        <f t="shared" si="151"/>
        <v>0</v>
      </c>
      <c r="F251" s="59">
        <f t="shared" si="152"/>
        <v>0</v>
      </c>
      <c r="G251" s="63">
        <f t="shared" si="153"/>
        <v>0</v>
      </c>
      <c r="H251" s="59">
        <f t="shared" si="154"/>
        <v>0</v>
      </c>
      <c r="I251" s="63">
        <f t="shared" si="155"/>
        <v>0</v>
      </c>
      <c r="J251" s="155"/>
      <c r="K251" s="156"/>
      <c r="L251" s="154">
        <v>235</v>
      </c>
      <c r="M251" s="63">
        <f>'Default parameters'!D249</f>
        <v>9.2399999999999995E-17</v>
      </c>
      <c r="N251" s="59">
        <f t="shared" si="156"/>
        <v>0</v>
      </c>
      <c r="O251" s="63">
        <f t="shared" si="157"/>
        <v>0</v>
      </c>
      <c r="P251" s="59">
        <f t="shared" si="158"/>
        <v>0</v>
      </c>
      <c r="Q251" s="63">
        <f t="shared" si="159"/>
        <v>0</v>
      </c>
      <c r="R251" s="59">
        <f t="shared" si="160"/>
        <v>0</v>
      </c>
      <c r="S251" s="63">
        <f t="shared" si="161"/>
        <v>0</v>
      </c>
      <c r="T251" s="155"/>
      <c r="U251" s="156"/>
      <c r="V251" s="154">
        <v>235</v>
      </c>
      <c r="W251" s="63">
        <f>'Default parameters'!E249</f>
        <v>1.67E-9</v>
      </c>
      <c r="X251" s="59">
        <f t="shared" si="126"/>
        <v>0</v>
      </c>
      <c r="Y251" s="63">
        <f t="shared" si="127"/>
        <v>0</v>
      </c>
      <c r="Z251" s="59">
        <f t="shared" si="128"/>
        <v>0</v>
      </c>
      <c r="AA251" s="63">
        <f t="shared" si="129"/>
        <v>0</v>
      </c>
      <c r="AB251" s="59">
        <f t="shared" si="130"/>
        <v>0</v>
      </c>
      <c r="AC251" s="63">
        <f t="shared" si="131"/>
        <v>0</v>
      </c>
      <c r="AD251" s="155"/>
      <c r="AE251" s="156"/>
      <c r="AF251" s="154">
        <v>235</v>
      </c>
      <c r="AG251" s="63">
        <f>'Default parameters'!F249</f>
        <v>4.6699999999999998E-11</v>
      </c>
      <c r="AH251" s="59">
        <f t="shared" si="132"/>
        <v>0</v>
      </c>
      <c r="AI251" s="63">
        <f t="shared" si="133"/>
        <v>0</v>
      </c>
      <c r="AJ251" s="59">
        <f t="shared" si="134"/>
        <v>0</v>
      </c>
      <c r="AK251" s="63">
        <f t="shared" si="135"/>
        <v>0</v>
      </c>
      <c r="AL251" s="59">
        <f t="shared" si="136"/>
        <v>0</v>
      </c>
      <c r="AM251" s="63">
        <f t="shared" si="137"/>
        <v>0</v>
      </c>
      <c r="AN251" s="155"/>
      <c r="AO251" s="156"/>
      <c r="AP251" s="154">
        <v>235</v>
      </c>
      <c r="AQ251" s="63">
        <f>'Default parameters'!G249</f>
        <v>3.3399999999999998E-10</v>
      </c>
      <c r="AR251" s="59">
        <f t="shared" si="138"/>
        <v>0</v>
      </c>
      <c r="AS251" s="63">
        <f t="shared" si="139"/>
        <v>0</v>
      </c>
      <c r="AT251" s="59">
        <f t="shared" si="140"/>
        <v>0</v>
      </c>
      <c r="AU251" s="63">
        <f t="shared" si="141"/>
        <v>0</v>
      </c>
      <c r="AV251" s="59">
        <f t="shared" si="142"/>
        <v>0</v>
      </c>
      <c r="AW251" s="63">
        <f t="shared" si="143"/>
        <v>0</v>
      </c>
      <c r="AX251" s="155"/>
      <c r="AY251" s="156"/>
      <c r="AZ251" s="154">
        <v>235</v>
      </c>
      <c r="BA251" s="63">
        <v>3.3399999999999998E-10</v>
      </c>
      <c r="BB251" s="59">
        <f t="shared" si="144"/>
        <v>0</v>
      </c>
      <c r="BC251" s="63">
        <f t="shared" si="145"/>
        <v>0</v>
      </c>
      <c r="BD251" s="59">
        <f t="shared" si="146"/>
        <v>0</v>
      </c>
      <c r="BE251" s="63">
        <f t="shared" si="147"/>
        <v>0</v>
      </c>
      <c r="BF251" s="59">
        <f t="shared" si="148"/>
        <v>0</v>
      </c>
      <c r="BG251" s="63">
        <f t="shared" si="149"/>
        <v>0</v>
      </c>
    </row>
    <row r="252" spans="2:59" x14ac:dyDescent="0.25">
      <c r="B252" s="154">
        <v>236</v>
      </c>
      <c r="C252" s="63">
        <f>'Default parameters'!C250</f>
        <v>1.18E-15</v>
      </c>
      <c r="D252" s="59">
        <f t="shared" si="150"/>
        <v>0</v>
      </c>
      <c r="E252" s="63">
        <f t="shared" si="151"/>
        <v>0</v>
      </c>
      <c r="F252" s="59">
        <f t="shared" si="152"/>
        <v>0</v>
      </c>
      <c r="G252" s="63">
        <f t="shared" si="153"/>
        <v>0</v>
      </c>
      <c r="H252" s="59">
        <f t="shared" si="154"/>
        <v>0</v>
      </c>
      <c r="I252" s="63">
        <f t="shared" si="155"/>
        <v>0</v>
      </c>
      <c r="J252" s="155"/>
      <c r="K252" s="156"/>
      <c r="L252" s="154">
        <v>236</v>
      </c>
      <c r="M252" s="63">
        <f>'Default parameters'!D250</f>
        <v>7.0000000000000003E-17</v>
      </c>
      <c r="N252" s="59">
        <f t="shared" si="156"/>
        <v>0</v>
      </c>
      <c r="O252" s="63">
        <f t="shared" si="157"/>
        <v>0</v>
      </c>
      <c r="P252" s="59">
        <f t="shared" si="158"/>
        <v>0</v>
      </c>
      <c r="Q252" s="63">
        <f t="shared" si="159"/>
        <v>0</v>
      </c>
      <c r="R252" s="59">
        <f t="shared" si="160"/>
        <v>0</v>
      </c>
      <c r="S252" s="63">
        <f t="shared" si="161"/>
        <v>0</v>
      </c>
      <c r="T252" s="155"/>
      <c r="U252" s="156"/>
      <c r="V252" s="154">
        <v>236</v>
      </c>
      <c r="W252" s="63">
        <f>'Default parameters'!E250</f>
        <v>1.45E-9</v>
      </c>
      <c r="X252" s="59">
        <f t="shared" si="126"/>
        <v>0</v>
      </c>
      <c r="Y252" s="63">
        <f t="shared" si="127"/>
        <v>0</v>
      </c>
      <c r="Z252" s="59">
        <f t="shared" si="128"/>
        <v>0</v>
      </c>
      <c r="AA252" s="63">
        <f t="shared" si="129"/>
        <v>0</v>
      </c>
      <c r="AB252" s="59">
        <f t="shared" si="130"/>
        <v>0</v>
      </c>
      <c r="AC252" s="63">
        <f t="shared" si="131"/>
        <v>0</v>
      </c>
      <c r="AD252" s="155"/>
      <c r="AE252" s="156"/>
      <c r="AF252" s="154">
        <v>236</v>
      </c>
      <c r="AG252" s="63">
        <f>'Default parameters'!F250</f>
        <v>3.9400000000000001E-11</v>
      </c>
      <c r="AH252" s="59">
        <f t="shared" si="132"/>
        <v>0</v>
      </c>
      <c r="AI252" s="63">
        <f t="shared" si="133"/>
        <v>0</v>
      </c>
      <c r="AJ252" s="59">
        <f t="shared" si="134"/>
        <v>0</v>
      </c>
      <c r="AK252" s="63">
        <f t="shared" si="135"/>
        <v>0</v>
      </c>
      <c r="AL252" s="59">
        <f t="shared" si="136"/>
        <v>0</v>
      </c>
      <c r="AM252" s="63">
        <f t="shared" si="137"/>
        <v>0</v>
      </c>
      <c r="AN252" s="155"/>
      <c r="AO252" s="156"/>
      <c r="AP252" s="154">
        <v>236</v>
      </c>
      <c r="AQ252" s="63">
        <f>'Default parameters'!G250</f>
        <v>2.8699999999999999E-10</v>
      </c>
      <c r="AR252" s="59">
        <f t="shared" si="138"/>
        <v>0</v>
      </c>
      <c r="AS252" s="63">
        <f t="shared" si="139"/>
        <v>0</v>
      </c>
      <c r="AT252" s="59">
        <f t="shared" si="140"/>
        <v>0</v>
      </c>
      <c r="AU252" s="63">
        <f t="shared" si="141"/>
        <v>0</v>
      </c>
      <c r="AV252" s="59">
        <f t="shared" si="142"/>
        <v>0</v>
      </c>
      <c r="AW252" s="63">
        <f t="shared" si="143"/>
        <v>0</v>
      </c>
      <c r="AX252" s="155"/>
      <c r="AY252" s="156"/>
      <c r="AZ252" s="154">
        <v>236</v>
      </c>
      <c r="BA252" s="63">
        <v>2.8699999999999999E-10</v>
      </c>
      <c r="BB252" s="59">
        <f t="shared" si="144"/>
        <v>0</v>
      </c>
      <c r="BC252" s="63">
        <f t="shared" si="145"/>
        <v>0</v>
      </c>
      <c r="BD252" s="59">
        <f t="shared" si="146"/>
        <v>0</v>
      </c>
      <c r="BE252" s="63">
        <f t="shared" si="147"/>
        <v>0</v>
      </c>
      <c r="BF252" s="59">
        <f t="shared" si="148"/>
        <v>0</v>
      </c>
      <c r="BG252" s="63">
        <f t="shared" si="149"/>
        <v>0</v>
      </c>
    </row>
    <row r="253" spans="2:59" x14ac:dyDescent="0.25">
      <c r="B253" s="154">
        <v>237</v>
      </c>
      <c r="C253" s="63">
        <f>'Default parameters'!C251</f>
        <v>9.1200000000000003E-16</v>
      </c>
      <c r="D253" s="59">
        <f t="shared" si="150"/>
        <v>0</v>
      </c>
      <c r="E253" s="63">
        <f t="shared" si="151"/>
        <v>0</v>
      </c>
      <c r="F253" s="59">
        <f t="shared" si="152"/>
        <v>0</v>
      </c>
      <c r="G253" s="63">
        <f t="shared" si="153"/>
        <v>0</v>
      </c>
      <c r="H253" s="59">
        <f t="shared" si="154"/>
        <v>0</v>
      </c>
      <c r="I253" s="63">
        <f t="shared" si="155"/>
        <v>0</v>
      </c>
      <c r="J253" s="155"/>
      <c r="K253" s="156"/>
      <c r="L253" s="154">
        <v>237</v>
      </c>
      <c r="M253" s="63">
        <f>'Default parameters'!D251</f>
        <v>5.29E-17</v>
      </c>
      <c r="N253" s="59">
        <f t="shared" si="156"/>
        <v>0</v>
      </c>
      <c r="O253" s="63">
        <f t="shared" si="157"/>
        <v>0</v>
      </c>
      <c r="P253" s="59">
        <f t="shared" si="158"/>
        <v>0</v>
      </c>
      <c r="Q253" s="63">
        <f t="shared" si="159"/>
        <v>0</v>
      </c>
      <c r="R253" s="59">
        <f t="shared" si="160"/>
        <v>0</v>
      </c>
      <c r="S253" s="63">
        <f t="shared" si="161"/>
        <v>0</v>
      </c>
      <c r="T253" s="155"/>
      <c r="U253" s="156"/>
      <c r="V253" s="154">
        <v>237</v>
      </c>
      <c r="W253" s="63">
        <f>'Default parameters'!E251</f>
        <v>1.26E-9</v>
      </c>
      <c r="X253" s="59">
        <f t="shared" si="126"/>
        <v>0</v>
      </c>
      <c r="Y253" s="63">
        <f t="shared" si="127"/>
        <v>0</v>
      </c>
      <c r="Z253" s="59">
        <f t="shared" si="128"/>
        <v>0</v>
      </c>
      <c r="AA253" s="63">
        <f t="shared" si="129"/>
        <v>0</v>
      </c>
      <c r="AB253" s="59">
        <f t="shared" si="130"/>
        <v>0</v>
      </c>
      <c r="AC253" s="63">
        <f t="shared" si="131"/>
        <v>0</v>
      </c>
      <c r="AD253" s="155"/>
      <c r="AE253" s="156"/>
      <c r="AF253" s="154">
        <v>237</v>
      </c>
      <c r="AG253" s="63">
        <f>'Default parameters'!F251</f>
        <v>3.3199999999999999E-11</v>
      </c>
      <c r="AH253" s="59">
        <f t="shared" si="132"/>
        <v>0</v>
      </c>
      <c r="AI253" s="63">
        <f t="shared" si="133"/>
        <v>0</v>
      </c>
      <c r="AJ253" s="59">
        <f t="shared" si="134"/>
        <v>0</v>
      </c>
      <c r="AK253" s="63">
        <f t="shared" si="135"/>
        <v>0</v>
      </c>
      <c r="AL253" s="59">
        <f t="shared" si="136"/>
        <v>0</v>
      </c>
      <c r="AM253" s="63">
        <f t="shared" si="137"/>
        <v>0</v>
      </c>
      <c r="AN253" s="155"/>
      <c r="AO253" s="156"/>
      <c r="AP253" s="154">
        <v>237</v>
      </c>
      <c r="AQ253" s="63">
        <f>'Default parameters'!G251</f>
        <v>2.4699999999999997E-10</v>
      </c>
      <c r="AR253" s="59">
        <f t="shared" si="138"/>
        <v>0</v>
      </c>
      <c r="AS253" s="63">
        <f t="shared" si="139"/>
        <v>0</v>
      </c>
      <c r="AT253" s="59">
        <f t="shared" si="140"/>
        <v>0</v>
      </c>
      <c r="AU253" s="63">
        <f t="shared" si="141"/>
        <v>0</v>
      </c>
      <c r="AV253" s="59">
        <f t="shared" si="142"/>
        <v>0</v>
      </c>
      <c r="AW253" s="63">
        <f t="shared" si="143"/>
        <v>0</v>
      </c>
      <c r="AX253" s="155"/>
      <c r="AY253" s="156"/>
      <c r="AZ253" s="154">
        <v>237</v>
      </c>
      <c r="BA253" s="63">
        <v>2.4699999999999997E-10</v>
      </c>
      <c r="BB253" s="59">
        <f t="shared" si="144"/>
        <v>0</v>
      </c>
      <c r="BC253" s="63">
        <f t="shared" si="145"/>
        <v>0</v>
      </c>
      <c r="BD253" s="59">
        <f t="shared" si="146"/>
        <v>0</v>
      </c>
      <c r="BE253" s="63">
        <f t="shared" si="147"/>
        <v>0</v>
      </c>
      <c r="BF253" s="59">
        <f t="shared" si="148"/>
        <v>0</v>
      </c>
      <c r="BG253" s="63">
        <f t="shared" si="149"/>
        <v>0</v>
      </c>
    </row>
    <row r="254" spans="2:59" x14ac:dyDescent="0.25">
      <c r="B254" s="154">
        <v>238</v>
      </c>
      <c r="C254" s="63">
        <f>'Default parameters'!C252</f>
        <v>7.0500000000000002E-16</v>
      </c>
      <c r="D254" s="59">
        <f t="shared" si="150"/>
        <v>0</v>
      </c>
      <c r="E254" s="63">
        <f t="shared" si="151"/>
        <v>0</v>
      </c>
      <c r="F254" s="59">
        <f t="shared" si="152"/>
        <v>0</v>
      </c>
      <c r="G254" s="63">
        <f t="shared" si="153"/>
        <v>0</v>
      </c>
      <c r="H254" s="59">
        <f t="shared" si="154"/>
        <v>0</v>
      </c>
      <c r="I254" s="63">
        <f t="shared" si="155"/>
        <v>0</v>
      </c>
      <c r="J254" s="155"/>
      <c r="K254" s="156"/>
      <c r="L254" s="154">
        <v>238</v>
      </c>
      <c r="M254" s="63">
        <f>'Default parameters'!D252</f>
        <v>3.9899999999999999E-17</v>
      </c>
      <c r="N254" s="59">
        <f t="shared" si="156"/>
        <v>0</v>
      </c>
      <c r="O254" s="63">
        <f t="shared" si="157"/>
        <v>0</v>
      </c>
      <c r="P254" s="59">
        <f t="shared" si="158"/>
        <v>0</v>
      </c>
      <c r="Q254" s="63">
        <f t="shared" si="159"/>
        <v>0</v>
      </c>
      <c r="R254" s="59">
        <f t="shared" si="160"/>
        <v>0</v>
      </c>
      <c r="S254" s="63">
        <f t="shared" si="161"/>
        <v>0</v>
      </c>
      <c r="T254" s="155"/>
      <c r="U254" s="156"/>
      <c r="V254" s="154">
        <v>238</v>
      </c>
      <c r="W254" s="63">
        <f>'Default parameters'!E252</f>
        <v>1.09E-9</v>
      </c>
      <c r="X254" s="59">
        <f t="shared" si="126"/>
        <v>0</v>
      </c>
      <c r="Y254" s="63">
        <f t="shared" si="127"/>
        <v>0</v>
      </c>
      <c r="Z254" s="59">
        <f t="shared" si="128"/>
        <v>0</v>
      </c>
      <c r="AA254" s="63">
        <f t="shared" si="129"/>
        <v>0</v>
      </c>
      <c r="AB254" s="59">
        <f t="shared" si="130"/>
        <v>0</v>
      </c>
      <c r="AC254" s="63">
        <f t="shared" si="131"/>
        <v>0</v>
      </c>
      <c r="AD254" s="155"/>
      <c r="AE254" s="156"/>
      <c r="AF254" s="154">
        <v>238</v>
      </c>
      <c r="AG254" s="63">
        <f>'Default parameters'!F252</f>
        <v>2.8E-11</v>
      </c>
      <c r="AH254" s="59">
        <f t="shared" si="132"/>
        <v>0</v>
      </c>
      <c r="AI254" s="63">
        <f t="shared" si="133"/>
        <v>0</v>
      </c>
      <c r="AJ254" s="59">
        <f t="shared" si="134"/>
        <v>0</v>
      </c>
      <c r="AK254" s="63">
        <f t="shared" si="135"/>
        <v>0</v>
      </c>
      <c r="AL254" s="59">
        <f t="shared" si="136"/>
        <v>0</v>
      </c>
      <c r="AM254" s="63">
        <f t="shared" si="137"/>
        <v>0</v>
      </c>
      <c r="AN254" s="155"/>
      <c r="AO254" s="156"/>
      <c r="AP254" s="154">
        <v>238</v>
      </c>
      <c r="AQ254" s="63">
        <f>'Default parameters'!G252</f>
        <v>2.11E-10</v>
      </c>
      <c r="AR254" s="59">
        <f t="shared" si="138"/>
        <v>0</v>
      </c>
      <c r="AS254" s="63">
        <f t="shared" si="139"/>
        <v>0</v>
      </c>
      <c r="AT254" s="59">
        <f t="shared" si="140"/>
        <v>0</v>
      </c>
      <c r="AU254" s="63">
        <f t="shared" si="141"/>
        <v>0</v>
      </c>
      <c r="AV254" s="59">
        <f t="shared" si="142"/>
        <v>0</v>
      </c>
      <c r="AW254" s="63">
        <f t="shared" si="143"/>
        <v>0</v>
      </c>
      <c r="AX254" s="155"/>
      <c r="AY254" s="156"/>
      <c r="AZ254" s="154">
        <v>238</v>
      </c>
      <c r="BA254" s="63">
        <v>2.11E-10</v>
      </c>
      <c r="BB254" s="59">
        <f t="shared" si="144"/>
        <v>0</v>
      </c>
      <c r="BC254" s="63">
        <f t="shared" si="145"/>
        <v>0</v>
      </c>
      <c r="BD254" s="59">
        <f t="shared" si="146"/>
        <v>0</v>
      </c>
      <c r="BE254" s="63">
        <f t="shared" si="147"/>
        <v>0</v>
      </c>
      <c r="BF254" s="59">
        <f t="shared" si="148"/>
        <v>0</v>
      </c>
      <c r="BG254" s="63">
        <f t="shared" si="149"/>
        <v>0</v>
      </c>
    </row>
    <row r="255" spans="2:59" x14ac:dyDescent="0.25">
      <c r="B255" s="154">
        <v>239</v>
      </c>
      <c r="C255" s="63">
        <f>'Default parameters'!C253</f>
        <v>5.4300000000000005E-16</v>
      </c>
      <c r="D255" s="59">
        <f t="shared" si="150"/>
        <v>0</v>
      </c>
      <c r="E255" s="63">
        <f t="shared" si="151"/>
        <v>0</v>
      </c>
      <c r="F255" s="59">
        <f t="shared" si="152"/>
        <v>0</v>
      </c>
      <c r="G255" s="63">
        <f t="shared" si="153"/>
        <v>0</v>
      </c>
      <c r="H255" s="59">
        <f t="shared" si="154"/>
        <v>0</v>
      </c>
      <c r="I255" s="63">
        <f t="shared" si="155"/>
        <v>0</v>
      </c>
      <c r="J255" s="155"/>
      <c r="K255" s="156"/>
      <c r="L255" s="154">
        <v>239</v>
      </c>
      <c r="M255" s="63">
        <f>'Default parameters'!D253</f>
        <v>3.0099999999999999E-17</v>
      </c>
      <c r="N255" s="59">
        <f t="shared" si="156"/>
        <v>0</v>
      </c>
      <c r="O255" s="63">
        <f t="shared" si="157"/>
        <v>0</v>
      </c>
      <c r="P255" s="59">
        <f t="shared" si="158"/>
        <v>0</v>
      </c>
      <c r="Q255" s="63">
        <f t="shared" si="159"/>
        <v>0</v>
      </c>
      <c r="R255" s="59">
        <f t="shared" si="160"/>
        <v>0</v>
      </c>
      <c r="S255" s="63">
        <f t="shared" si="161"/>
        <v>0</v>
      </c>
      <c r="T255" s="155"/>
      <c r="U255" s="156"/>
      <c r="V255" s="154">
        <v>239</v>
      </c>
      <c r="W255" s="63">
        <f>'Default parameters'!E253</f>
        <v>9.3800000000000007E-10</v>
      </c>
      <c r="X255" s="59">
        <f t="shared" si="126"/>
        <v>0</v>
      </c>
      <c r="Y255" s="63">
        <f t="shared" si="127"/>
        <v>0</v>
      </c>
      <c r="Z255" s="59">
        <f t="shared" si="128"/>
        <v>0</v>
      </c>
      <c r="AA255" s="63">
        <f t="shared" si="129"/>
        <v>0</v>
      </c>
      <c r="AB255" s="59">
        <f t="shared" si="130"/>
        <v>0</v>
      </c>
      <c r="AC255" s="63">
        <f t="shared" si="131"/>
        <v>0</v>
      </c>
      <c r="AD255" s="155"/>
      <c r="AE255" s="156"/>
      <c r="AF255" s="154">
        <v>239</v>
      </c>
      <c r="AG255" s="63">
        <f>'Default parameters'!F253</f>
        <v>2.35E-11</v>
      </c>
      <c r="AH255" s="59">
        <f t="shared" si="132"/>
        <v>0</v>
      </c>
      <c r="AI255" s="63">
        <f t="shared" si="133"/>
        <v>0</v>
      </c>
      <c r="AJ255" s="59">
        <f t="shared" si="134"/>
        <v>0</v>
      </c>
      <c r="AK255" s="63">
        <f t="shared" si="135"/>
        <v>0</v>
      </c>
      <c r="AL255" s="59">
        <f t="shared" si="136"/>
        <v>0</v>
      </c>
      <c r="AM255" s="63">
        <f t="shared" si="137"/>
        <v>0</v>
      </c>
      <c r="AN255" s="155"/>
      <c r="AO255" s="156"/>
      <c r="AP255" s="154">
        <v>239</v>
      </c>
      <c r="AQ255" s="63">
        <f>'Default parameters'!G253</f>
        <v>1.81E-10</v>
      </c>
      <c r="AR255" s="59">
        <f t="shared" si="138"/>
        <v>0</v>
      </c>
      <c r="AS255" s="63">
        <f t="shared" si="139"/>
        <v>0</v>
      </c>
      <c r="AT255" s="59">
        <f t="shared" si="140"/>
        <v>0</v>
      </c>
      <c r="AU255" s="63">
        <f t="shared" si="141"/>
        <v>0</v>
      </c>
      <c r="AV255" s="59">
        <f t="shared" si="142"/>
        <v>0</v>
      </c>
      <c r="AW255" s="63">
        <f t="shared" si="143"/>
        <v>0</v>
      </c>
      <c r="AX255" s="155"/>
      <c r="AY255" s="156"/>
      <c r="AZ255" s="154">
        <v>239</v>
      </c>
      <c r="BA255" s="63">
        <v>1.81E-10</v>
      </c>
      <c r="BB255" s="59">
        <f t="shared" si="144"/>
        <v>0</v>
      </c>
      <c r="BC255" s="63">
        <f t="shared" si="145"/>
        <v>0</v>
      </c>
      <c r="BD255" s="59">
        <f t="shared" si="146"/>
        <v>0</v>
      </c>
      <c r="BE255" s="63">
        <f t="shared" si="147"/>
        <v>0</v>
      </c>
      <c r="BF255" s="59">
        <f t="shared" si="148"/>
        <v>0</v>
      </c>
      <c r="BG255" s="63">
        <f t="shared" si="149"/>
        <v>0</v>
      </c>
    </row>
    <row r="256" spans="2:59" x14ac:dyDescent="0.25">
      <c r="B256" s="154">
        <v>240</v>
      </c>
      <c r="C256" s="63">
        <f>'Default parameters'!C254</f>
        <v>4.1799999999999999E-16</v>
      </c>
      <c r="D256" s="59">
        <f t="shared" si="150"/>
        <v>0</v>
      </c>
      <c r="E256" s="63">
        <f t="shared" si="151"/>
        <v>0</v>
      </c>
      <c r="F256" s="59">
        <f t="shared" si="152"/>
        <v>0</v>
      </c>
      <c r="G256" s="63">
        <f t="shared" si="153"/>
        <v>0</v>
      </c>
      <c r="H256" s="59">
        <f t="shared" si="154"/>
        <v>0</v>
      </c>
      <c r="I256" s="63">
        <f t="shared" si="155"/>
        <v>0</v>
      </c>
      <c r="J256" s="155"/>
      <c r="K256" s="156"/>
      <c r="L256" s="154">
        <v>240</v>
      </c>
      <c r="M256" s="63">
        <f>'Default parameters'!D254</f>
        <v>2.26E-17</v>
      </c>
      <c r="N256" s="59">
        <f t="shared" si="156"/>
        <v>0</v>
      </c>
      <c r="O256" s="63">
        <f t="shared" si="157"/>
        <v>0</v>
      </c>
      <c r="P256" s="59">
        <f t="shared" si="158"/>
        <v>0</v>
      </c>
      <c r="Q256" s="63">
        <f t="shared" si="159"/>
        <v>0</v>
      </c>
      <c r="R256" s="59">
        <f t="shared" si="160"/>
        <v>0</v>
      </c>
      <c r="S256" s="63">
        <f t="shared" si="161"/>
        <v>0</v>
      </c>
      <c r="T256" s="155"/>
      <c r="U256" s="156"/>
      <c r="V256" s="154">
        <v>240</v>
      </c>
      <c r="W256" s="63">
        <f>'Default parameters'!E254</f>
        <v>8.09E-10</v>
      </c>
      <c r="X256" s="59">
        <f t="shared" si="126"/>
        <v>0</v>
      </c>
      <c r="Y256" s="63">
        <f t="shared" si="127"/>
        <v>0</v>
      </c>
      <c r="Z256" s="59">
        <f t="shared" si="128"/>
        <v>0</v>
      </c>
      <c r="AA256" s="63">
        <f t="shared" si="129"/>
        <v>0</v>
      </c>
      <c r="AB256" s="59">
        <f t="shared" si="130"/>
        <v>0</v>
      </c>
      <c r="AC256" s="63">
        <f t="shared" si="131"/>
        <v>0</v>
      </c>
      <c r="AD256" s="155"/>
      <c r="AE256" s="156"/>
      <c r="AF256" s="154">
        <v>240</v>
      </c>
      <c r="AG256" s="63">
        <f>'Default parameters'!F254</f>
        <v>1.97E-11</v>
      </c>
      <c r="AH256" s="59">
        <f t="shared" si="132"/>
        <v>0</v>
      </c>
      <c r="AI256" s="63">
        <f t="shared" si="133"/>
        <v>0</v>
      </c>
      <c r="AJ256" s="59">
        <f t="shared" si="134"/>
        <v>0</v>
      </c>
      <c r="AK256" s="63">
        <f t="shared" si="135"/>
        <v>0</v>
      </c>
      <c r="AL256" s="59">
        <f t="shared" si="136"/>
        <v>0</v>
      </c>
      <c r="AM256" s="63">
        <f t="shared" si="137"/>
        <v>0</v>
      </c>
      <c r="AN256" s="155"/>
      <c r="AO256" s="156"/>
      <c r="AP256" s="154">
        <v>240</v>
      </c>
      <c r="AQ256" s="63">
        <f>'Default parameters'!G254</f>
        <v>1.5500000000000001E-10</v>
      </c>
      <c r="AR256" s="59">
        <f t="shared" si="138"/>
        <v>0</v>
      </c>
      <c r="AS256" s="63">
        <f t="shared" si="139"/>
        <v>0</v>
      </c>
      <c r="AT256" s="59">
        <f t="shared" si="140"/>
        <v>0</v>
      </c>
      <c r="AU256" s="63">
        <f t="shared" si="141"/>
        <v>0</v>
      </c>
      <c r="AV256" s="59">
        <f t="shared" si="142"/>
        <v>0</v>
      </c>
      <c r="AW256" s="63">
        <f t="shared" si="143"/>
        <v>0</v>
      </c>
      <c r="AX256" s="155"/>
      <c r="AY256" s="156"/>
      <c r="AZ256" s="154">
        <v>240</v>
      </c>
      <c r="BA256" s="63">
        <v>1.5500000000000001E-10</v>
      </c>
      <c r="BB256" s="59">
        <f t="shared" si="144"/>
        <v>0</v>
      </c>
      <c r="BC256" s="63">
        <f t="shared" si="145"/>
        <v>0</v>
      </c>
      <c r="BD256" s="59">
        <f t="shared" si="146"/>
        <v>0</v>
      </c>
      <c r="BE256" s="63">
        <f t="shared" si="147"/>
        <v>0</v>
      </c>
      <c r="BF256" s="59">
        <f t="shared" si="148"/>
        <v>0</v>
      </c>
      <c r="BG256" s="63">
        <f t="shared" si="149"/>
        <v>0</v>
      </c>
    </row>
    <row r="257" spans="2:59" x14ac:dyDescent="0.25">
      <c r="B257" s="154">
        <v>241</v>
      </c>
      <c r="C257" s="63">
        <f>'Default parameters'!C255</f>
        <v>3.2099999999999999E-16</v>
      </c>
      <c r="D257" s="59">
        <f t="shared" si="150"/>
        <v>0</v>
      </c>
      <c r="E257" s="63">
        <f t="shared" si="151"/>
        <v>0</v>
      </c>
      <c r="F257" s="59">
        <f t="shared" si="152"/>
        <v>0</v>
      </c>
      <c r="G257" s="63">
        <f t="shared" si="153"/>
        <v>0</v>
      </c>
      <c r="H257" s="59">
        <f t="shared" si="154"/>
        <v>0</v>
      </c>
      <c r="I257" s="63">
        <f t="shared" si="155"/>
        <v>0</v>
      </c>
      <c r="J257" s="155"/>
      <c r="K257" s="156"/>
      <c r="L257" s="154">
        <v>241</v>
      </c>
      <c r="M257" s="63">
        <f>'Default parameters'!D255</f>
        <v>1.6900000000000001E-17</v>
      </c>
      <c r="N257" s="59">
        <f t="shared" si="156"/>
        <v>0</v>
      </c>
      <c r="O257" s="63">
        <f t="shared" si="157"/>
        <v>0</v>
      </c>
      <c r="P257" s="59">
        <f t="shared" si="158"/>
        <v>0</v>
      </c>
      <c r="Q257" s="63">
        <f t="shared" si="159"/>
        <v>0</v>
      </c>
      <c r="R257" s="59">
        <f t="shared" si="160"/>
        <v>0</v>
      </c>
      <c r="S257" s="63">
        <f t="shared" si="161"/>
        <v>0</v>
      </c>
      <c r="T257" s="155"/>
      <c r="U257" s="156"/>
      <c r="V257" s="154">
        <v>241</v>
      </c>
      <c r="W257" s="63">
        <f>'Default parameters'!E255</f>
        <v>6.9699999999999997E-10</v>
      </c>
      <c r="X257" s="59">
        <f t="shared" si="126"/>
        <v>0</v>
      </c>
      <c r="Y257" s="63">
        <f t="shared" si="127"/>
        <v>0</v>
      </c>
      <c r="Z257" s="59">
        <f t="shared" si="128"/>
        <v>0</v>
      </c>
      <c r="AA257" s="63">
        <f t="shared" si="129"/>
        <v>0</v>
      </c>
      <c r="AB257" s="59">
        <f t="shared" si="130"/>
        <v>0</v>
      </c>
      <c r="AC257" s="63">
        <f t="shared" si="131"/>
        <v>0</v>
      </c>
      <c r="AD257" s="155"/>
      <c r="AE257" s="156"/>
      <c r="AF257" s="154">
        <v>241</v>
      </c>
      <c r="AG257" s="63">
        <f>'Default parameters'!F255</f>
        <v>1.6500000000000001E-11</v>
      </c>
      <c r="AH257" s="59">
        <f t="shared" si="132"/>
        <v>0</v>
      </c>
      <c r="AI257" s="63">
        <f t="shared" si="133"/>
        <v>0</v>
      </c>
      <c r="AJ257" s="59">
        <f t="shared" si="134"/>
        <v>0</v>
      </c>
      <c r="AK257" s="63">
        <f t="shared" si="135"/>
        <v>0</v>
      </c>
      <c r="AL257" s="59">
        <f t="shared" si="136"/>
        <v>0</v>
      </c>
      <c r="AM257" s="63">
        <f t="shared" si="137"/>
        <v>0</v>
      </c>
      <c r="AN257" s="155"/>
      <c r="AO257" s="156"/>
      <c r="AP257" s="154">
        <v>241</v>
      </c>
      <c r="AQ257" s="63">
        <f>'Default parameters'!G255</f>
        <v>1.3200000000000001E-10</v>
      </c>
      <c r="AR257" s="59">
        <f t="shared" si="138"/>
        <v>0</v>
      </c>
      <c r="AS257" s="63">
        <f t="shared" si="139"/>
        <v>0</v>
      </c>
      <c r="AT257" s="59">
        <f t="shared" si="140"/>
        <v>0</v>
      </c>
      <c r="AU257" s="63">
        <f t="shared" si="141"/>
        <v>0</v>
      </c>
      <c r="AV257" s="59">
        <f t="shared" si="142"/>
        <v>0</v>
      </c>
      <c r="AW257" s="63">
        <f t="shared" si="143"/>
        <v>0</v>
      </c>
      <c r="AX257" s="155"/>
      <c r="AY257" s="156"/>
      <c r="AZ257" s="154">
        <v>241</v>
      </c>
      <c r="BA257" s="63">
        <v>1.3200000000000001E-10</v>
      </c>
      <c r="BB257" s="59">
        <f t="shared" si="144"/>
        <v>0</v>
      </c>
      <c r="BC257" s="63">
        <f t="shared" si="145"/>
        <v>0</v>
      </c>
      <c r="BD257" s="59">
        <f t="shared" si="146"/>
        <v>0</v>
      </c>
      <c r="BE257" s="63">
        <f t="shared" si="147"/>
        <v>0</v>
      </c>
      <c r="BF257" s="59">
        <f t="shared" si="148"/>
        <v>0</v>
      </c>
      <c r="BG257" s="63">
        <f t="shared" si="149"/>
        <v>0</v>
      </c>
    </row>
    <row r="258" spans="2:59" x14ac:dyDescent="0.25">
      <c r="B258" s="154">
        <v>242</v>
      </c>
      <c r="C258" s="63">
        <f>'Default parameters'!C256</f>
        <v>2.46E-16</v>
      </c>
      <c r="D258" s="59">
        <f t="shared" si="150"/>
        <v>0</v>
      </c>
      <c r="E258" s="63">
        <f t="shared" si="151"/>
        <v>0</v>
      </c>
      <c r="F258" s="59">
        <f t="shared" si="152"/>
        <v>0</v>
      </c>
      <c r="G258" s="63">
        <f t="shared" si="153"/>
        <v>0</v>
      </c>
      <c r="H258" s="59">
        <f t="shared" si="154"/>
        <v>0</v>
      </c>
      <c r="I258" s="63">
        <f t="shared" si="155"/>
        <v>0</v>
      </c>
      <c r="J258" s="155"/>
      <c r="K258" s="156"/>
      <c r="L258" s="154">
        <v>242</v>
      </c>
      <c r="M258" s="63">
        <f>'Default parameters'!D256</f>
        <v>1.2600000000000001E-17</v>
      </c>
      <c r="N258" s="59">
        <f t="shared" si="156"/>
        <v>0</v>
      </c>
      <c r="O258" s="63">
        <f t="shared" si="157"/>
        <v>0</v>
      </c>
      <c r="P258" s="59">
        <f t="shared" si="158"/>
        <v>0</v>
      </c>
      <c r="Q258" s="63">
        <f t="shared" si="159"/>
        <v>0</v>
      </c>
      <c r="R258" s="59">
        <f t="shared" si="160"/>
        <v>0</v>
      </c>
      <c r="S258" s="63">
        <f t="shared" si="161"/>
        <v>0</v>
      </c>
      <c r="T258" s="155"/>
      <c r="U258" s="156"/>
      <c r="V258" s="154">
        <v>242</v>
      </c>
      <c r="W258" s="63">
        <f>'Default parameters'!E256</f>
        <v>6E-10</v>
      </c>
      <c r="X258" s="59">
        <f t="shared" si="126"/>
        <v>0</v>
      </c>
      <c r="Y258" s="63">
        <f t="shared" si="127"/>
        <v>0</v>
      </c>
      <c r="Z258" s="59">
        <f t="shared" si="128"/>
        <v>0</v>
      </c>
      <c r="AA258" s="63">
        <f t="shared" si="129"/>
        <v>0</v>
      </c>
      <c r="AB258" s="59">
        <f t="shared" si="130"/>
        <v>0</v>
      </c>
      <c r="AC258" s="63">
        <f t="shared" si="131"/>
        <v>0</v>
      </c>
      <c r="AD258" s="155"/>
      <c r="AE258" s="156"/>
      <c r="AF258" s="154">
        <v>242</v>
      </c>
      <c r="AG258" s="63">
        <f>'Default parameters'!F256</f>
        <v>1.39E-11</v>
      </c>
      <c r="AH258" s="59">
        <f t="shared" si="132"/>
        <v>0</v>
      </c>
      <c r="AI258" s="63">
        <f t="shared" si="133"/>
        <v>0</v>
      </c>
      <c r="AJ258" s="59">
        <f t="shared" si="134"/>
        <v>0</v>
      </c>
      <c r="AK258" s="63">
        <f t="shared" si="135"/>
        <v>0</v>
      </c>
      <c r="AL258" s="59">
        <f t="shared" si="136"/>
        <v>0</v>
      </c>
      <c r="AM258" s="63">
        <f t="shared" si="137"/>
        <v>0</v>
      </c>
      <c r="AN258" s="155"/>
      <c r="AO258" s="156"/>
      <c r="AP258" s="154">
        <v>242</v>
      </c>
      <c r="AQ258" s="63">
        <f>'Default parameters'!G256</f>
        <v>1.13E-10</v>
      </c>
      <c r="AR258" s="59">
        <f t="shared" si="138"/>
        <v>0</v>
      </c>
      <c r="AS258" s="63">
        <f t="shared" si="139"/>
        <v>0</v>
      </c>
      <c r="AT258" s="59">
        <f t="shared" si="140"/>
        <v>0</v>
      </c>
      <c r="AU258" s="63">
        <f t="shared" si="141"/>
        <v>0</v>
      </c>
      <c r="AV258" s="59">
        <f t="shared" si="142"/>
        <v>0</v>
      </c>
      <c r="AW258" s="63">
        <f t="shared" si="143"/>
        <v>0</v>
      </c>
      <c r="AX258" s="155"/>
      <c r="AY258" s="156"/>
      <c r="AZ258" s="154">
        <v>242</v>
      </c>
      <c r="BA258" s="63">
        <v>1.13E-10</v>
      </c>
      <c r="BB258" s="59">
        <f t="shared" si="144"/>
        <v>0</v>
      </c>
      <c r="BC258" s="63">
        <f t="shared" si="145"/>
        <v>0</v>
      </c>
      <c r="BD258" s="59">
        <f t="shared" si="146"/>
        <v>0</v>
      </c>
      <c r="BE258" s="63">
        <f t="shared" si="147"/>
        <v>0</v>
      </c>
      <c r="BF258" s="59">
        <f t="shared" si="148"/>
        <v>0</v>
      </c>
      <c r="BG258" s="63">
        <f t="shared" si="149"/>
        <v>0</v>
      </c>
    </row>
    <row r="259" spans="2:59" x14ac:dyDescent="0.25">
      <c r="B259" s="154">
        <v>243</v>
      </c>
      <c r="C259" s="63">
        <f>'Default parameters'!C257</f>
        <v>1.88E-16</v>
      </c>
      <c r="D259" s="59">
        <f t="shared" si="150"/>
        <v>0</v>
      </c>
      <c r="E259" s="63">
        <f t="shared" si="151"/>
        <v>0</v>
      </c>
      <c r="F259" s="59">
        <f t="shared" si="152"/>
        <v>0</v>
      </c>
      <c r="G259" s="63">
        <f t="shared" si="153"/>
        <v>0</v>
      </c>
      <c r="H259" s="59">
        <f t="shared" si="154"/>
        <v>0</v>
      </c>
      <c r="I259" s="63">
        <f t="shared" si="155"/>
        <v>0</v>
      </c>
      <c r="J259" s="155"/>
      <c r="K259" s="156"/>
      <c r="L259" s="154">
        <v>243</v>
      </c>
      <c r="M259" s="63">
        <f>'Default parameters'!D257</f>
        <v>9.4200000000000007E-18</v>
      </c>
      <c r="N259" s="59">
        <f t="shared" si="156"/>
        <v>0</v>
      </c>
      <c r="O259" s="63">
        <f t="shared" si="157"/>
        <v>0</v>
      </c>
      <c r="P259" s="59">
        <f t="shared" si="158"/>
        <v>0</v>
      </c>
      <c r="Q259" s="63">
        <f t="shared" si="159"/>
        <v>0</v>
      </c>
      <c r="R259" s="59">
        <f t="shared" si="160"/>
        <v>0</v>
      </c>
      <c r="S259" s="63">
        <f t="shared" si="161"/>
        <v>0</v>
      </c>
      <c r="T259" s="155"/>
      <c r="U259" s="156"/>
      <c r="V259" s="154">
        <v>243</v>
      </c>
      <c r="W259" s="63">
        <f>'Default parameters'!E257</f>
        <v>5.1499999999999998E-10</v>
      </c>
      <c r="X259" s="59">
        <f t="shared" si="126"/>
        <v>0</v>
      </c>
      <c r="Y259" s="63">
        <f t="shared" si="127"/>
        <v>0</v>
      </c>
      <c r="Z259" s="59">
        <f t="shared" si="128"/>
        <v>0</v>
      </c>
      <c r="AA259" s="63">
        <f t="shared" si="129"/>
        <v>0</v>
      </c>
      <c r="AB259" s="59">
        <f t="shared" si="130"/>
        <v>0</v>
      </c>
      <c r="AC259" s="63">
        <f t="shared" si="131"/>
        <v>0</v>
      </c>
      <c r="AD259" s="155"/>
      <c r="AE259" s="156"/>
      <c r="AF259" s="154">
        <v>243</v>
      </c>
      <c r="AG259" s="63">
        <f>'Default parameters'!F257</f>
        <v>1.1600000000000001E-11</v>
      </c>
      <c r="AH259" s="59">
        <f t="shared" si="132"/>
        <v>0</v>
      </c>
      <c r="AI259" s="63">
        <f t="shared" si="133"/>
        <v>0</v>
      </c>
      <c r="AJ259" s="59">
        <f t="shared" si="134"/>
        <v>0</v>
      </c>
      <c r="AK259" s="63">
        <f t="shared" si="135"/>
        <v>0</v>
      </c>
      <c r="AL259" s="59">
        <f t="shared" si="136"/>
        <v>0</v>
      </c>
      <c r="AM259" s="63">
        <f t="shared" si="137"/>
        <v>0</v>
      </c>
      <c r="AN259" s="155"/>
      <c r="AO259" s="156"/>
      <c r="AP259" s="154">
        <v>243</v>
      </c>
      <c r="AQ259" s="63">
        <f>'Default parameters'!G257</f>
        <v>9.6099999999999996E-11</v>
      </c>
      <c r="AR259" s="59">
        <f t="shared" si="138"/>
        <v>0</v>
      </c>
      <c r="AS259" s="63">
        <f t="shared" si="139"/>
        <v>0</v>
      </c>
      <c r="AT259" s="59">
        <f t="shared" si="140"/>
        <v>0</v>
      </c>
      <c r="AU259" s="63">
        <f t="shared" si="141"/>
        <v>0</v>
      </c>
      <c r="AV259" s="59">
        <f t="shared" si="142"/>
        <v>0</v>
      </c>
      <c r="AW259" s="63">
        <f t="shared" si="143"/>
        <v>0</v>
      </c>
      <c r="AX259" s="155"/>
      <c r="AY259" s="156"/>
      <c r="AZ259" s="154">
        <v>243</v>
      </c>
      <c r="BA259" s="63">
        <v>9.6099999999999996E-11</v>
      </c>
      <c r="BB259" s="59">
        <f t="shared" si="144"/>
        <v>0</v>
      </c>
      <c r="BC259" s="63">
        <f t="shared" si="145"/>
        <v>0</v>
      </c>
      <c r="BD259" s="59">
        <f t="shared" si="146"/>
        <v>0</v>
      </c>
      <c r="BE259" s="63">
        <f t="shared" si="147"/>
        <v>0</v>
      </c>
      <c r="BF259" s="59">
        <f t="shared" si="148"/>
        <v>0</v>
      </c>
      <c r="BG259" s="63">
        <f t="shared" si="149"/>
        <v>0</v>
      </c>
    </row>
    <row r="260" spans="2:59" x14ac:dyDescent="0.25">
      <c r="B260" s="154">
        <v>244</v>
      </c>
      <c r="C260" s="63">
        <f>'Default parameters'!C258</f>
        <v>1.44E-16</v>
      </c>
      <c r="D260" s="59">
        <f t="shared" si="150"/>
        <v>0</v>
      </c>
      <c r="E260" s="63">
        <f t="shared" si="151"/>
        <v>0</v>
      </c>
      <c r="F260" s="59">
        <f t="shared" si="152"/>
        <v>0</v>
      </c>
      <c r="G260" s="63">
        <f t="shared" si="153"/>
        <v>0</v>
      </c>
      <c r="H260" s="59">
        <f t="shared" si="154"/>
        <v>0</v>
      </c>
      <c r="I260" s="63">
        <f t="shared" si="155"/>
        <v>0</v>
      </c>
      <c r="J260" s="155"/>
      <c r="K260" s="156"/>
      <c r="L260" s="154">
        <v>244</v>
      </c>
      <c r="M260" s="63">
        <f>'Default parameters'!D258</f>
        <v>7.0100000000000004E-18</v>
      </c>
      <c r="N260" s="59">
        <f t="shared" si="156"/>
        <v>0</v>
      </c>
      <c r="O260" s="63">
        <f t="shared" si="157"/>
        <v>0</v>
      </c>
      <c r="P260" s="59">
        <f t="shared" si="158"/>
        <v>0</v>
      </c>
      <c r="Q260" s="63">
        <f t="shared" si="159"/>
        <v>0</v>
      </c>
      <c r="R260" s="59">
        <f t="shared" si="160"/>
        <v>0</v>
      </c>
      <c r="S260" s="63">
        <f t="shared" si="161"/>
        <v>0</v>
      </c>
      <c r="T260" s="155"/>
      <c r="U260" s="156"/>
      <c r="V260" s="154">
        <v>244</v>
      </c>
      <c r="W260" s="63">
        <f>'Default parameters'!E258</f>
        <v>4.4200000000000002E-10</v>
      </c>
      <c r="X260" s="59">
        <f t="shared" si="126"/>
        <v>0</v>
      </c>
      <c r="Y260" s="63">
        <f t="shared" si="127"/>
        <v>0</v>
      </c>
      <c r="Z260" s="59">
        <f t="shared" si="128"/>
        <v>0</v>
      </c>
      <c r="AA260" s="63">
        <f t="shared" si="129"/>
        <v>0</v>
      </c>
      <c r="AB260" s="59">
        <f t="shared" si="130"/>
        <v>0</v>
      </c>
      <c r="AC260" s="63">
        <f t="shared" si="131"/>
        <v>0</v>
      </c>
      <c r="AD260" s="155"/>
      <c r="AE260" s="156"/>
      <c r="AF260" s="154">
        <v>244</v>
      </c>
      <c r="AG260" s="63">
        <f>'Default parameters'!F258</f>
        <v>9.6700000000000006E-12</v>
      </c>
      <c r="AH260" s="59">
        <f t="shared" si="132"/>
        <v>0</v>
      </c>
      <c r="AI260" s="63">
        <f t="shared" si="133"/>
        <v>0</v>
      </c>
      <c r="AJ260" s="59">
        <f t="shared" si="134"/>
        <v>0</v>
      </c>
      <c r="AK260" s="63">
        <f t="shared" si="135"/>
        <v>0</v>
      </c>
      <c r="AL260" s="59">
        <f t="shared" si="136"/>
        <v>0</v>
      </c>
      <c r="AM260" s="63">
        <f t="shared" si="137"/>
        <v>0</v>
      </c>
      <c r="AN260" s="155"/>
      <c r="AO260" s="156"/>
      <c r="AP260" s="154">
        <v>244</v>
      </c>
      <c r="AQ260" s="63">
        <f>'Default parameters'!G258</f>
        <v>8.1800000000000004E-11</v>
      </c>
      <c r="AR260" s="59">
        <f t="shared" si="138"/>
        <v>0</v>
      </c>
      <c r="AS260" s="63">
        <f t="shared" si="139"/>
        <v>0</v>
      </c>
      <c r="AT260" s="59">
        <f t="shared" si="140"/>
        <v>0</v>
      </c>
      <c r="AU260" s="63">
        <f t="shared" si="141"/>
        <v>0</v>
      </c>
      <c r="AV260" s="59">
        <f t="shared" si="142"/>
        <v>0</v>
      </c>
      <c r="AW260" s="63">
        <f t="shared" si="143"/>
        <v>0</v>
      </c>
      <c r="AX260" s="155"/>
      <c r="AY260" s="156"/>
      <c r="AZ260" s="154">
        <v>244</v>
      </c>
      <c r="BA260" s="63">
        <v>8.1800000000000004E-11</v>
      </c>
      <c r="BB260" s="59">
        <f t="shared" si="144"/>
        <v>0</v>
      </c>
      <c r="BC260" s="63">
        <f t="shared" si="145"/>
        <v>0</v>
      </c>
      <c r="BD260" s="59">
        <f t="shared" si="146"/>
        <v>0</v>
      </c>
      <c r="BE260" s="63">
        <f t="shared" si="147"/>
        <v>0</v>
      </c>
      <c r="BF260" s="59">
        <f t="shared" si="148"/>
        <v>0</v>
      </c>
      <c r="BG260" s="63">
        <f t="shared" si="149"/>
        <v>0</v>
      </c>
    </row>
    <row r="261" spans="2:59" x14ac:dyDescent="0.25">
      <c r="B261" s="154">
        <v>245</v>
      </c>
      <c r="C261" s="63">
        <f>'Default parameters'!C259</f>
        <v>1.09E-16</v>
      </c>
      <c r="D261" s="59">
        <f t="shared" si="150"/>
        <v>0</v>
      </c>
      <c r="E261" s="63">
        <f t="shared" si="151"/>
        <v>0</v>
      </c>
      <c r="F261" s="59">
        <f t="shared" si="152"/>
        <v>0</v>
      </c>
      <c r="G261" s="63">
        <f t="shared" si="153"/>
        <v>0</v>
      </c>
      <c r="H261" s="59">
        <f t="shared" si="154"/>
        <v>0</v>
      </c>
      <c r="I261" s="63">
        <f t="shared" si="155"/>
        <v>0</v>
      </c>
      <c r="J261" s="155"/>
      <c r="K261" s="156"/>
      <c r="L261" s="154">
        <v>245</v>
      </c>
      <c r="M261" s="63">
        <f>'Default parameters'!D259</f>
        <v>5.2000000000000001E-18</v>
      </c>
      <c r="N261" s="59">
        <f t="shared" si="156"/>
        <v>0</v>
      </c>
      <c r="O261" s="63">
        <f t="shared" si="157"/>
        <v>0</v>
      </c>
      <c r="P261" s="59">
        <f t="shared" si="158"/>
        <v>0</v>
      </c>
      <c r="Q261" s="63">
        <f t="shared" si="159"/>
        <v>0</v>
      </c>
      <c r="R261" s="59">
        <f t="shared" si="160"/>
        <v>0</v>
      </c>
      <c r="S261" s="63">
        <f t="shared" si="161"/>
        <v>0</v>
      </c>
      <c r="T261" s="155"/>
      <c r="U261" s="156"/>
      <c r="V261" s="154">
        <v>245</v>
      </c>
      <c r="W261" s="63">
        <f>'Default parameters'!E259</f>
        <v>3.7899999999999998E-10</v>
      </c>
      <c r="X261" s="59">
        <f t="shared" si="126"/>
        <v>0</v>
      </c>
      <c r="Y261" s="63">
        <f t="shared" si="127"/>
        <v>0</v>
      </c>
      <c r="Z261" s="59">
        <f t="shared" si="128"/>
        <v>0</v>
      </c>
      <c r="AA261" s="63">
        <f t="shared" si="129"/>
        <v>0</v>
      </c>
      <c r="AB261" s="59">
        <f t="shared" si="130"/>
        <v>0</v>
      </c>
      <c r="AC261" s="63">
        <f t="shared" si="131"/>
        <v>0</v>
      </c>
      <c r="AD261" s="155"/>
      <c r="AE261" s="156"/>
      <c r="AF261" s="154">
        <v>245</v>
      </c>
      <c r="AG261" s="63">
        <f>'Default parameters'!F259</f>
        <v>8.0600000000000008E-12</v>
      </c>
      <c r="AH261" s="59">
        <f t="shared" si="132"/>
        <v>0</v>
      </c>
      <c r="AI261" s="63">
        <f t="shared" si="133"/>
        <v>0</v>
      </c>
      <c r="AJ261" s="59">
        <f t="shared" si="134"/>
        <v>0</v>
      </c>
      <c r="AK261" s="63">
        <f t="shared" si="135"/>
        <v>0</v>
      </c>
      <c r="AL261" s="59">
        <f t="shared" si="136"/>
        <v>0</v>
      </c>
      <c r="AM261" s="63">
        <f t="shared" si="137"/>
        <v>0</v>
      </c>
      <c r="AN261" s="155"/>
      <c r="AO261" s="156"/>
      <c r="AP261" s="154">
        <v>245</v>
      </c>
      <c r="AQ261" s="63">
        <f>'Default parameters'!G259</f>
        <v>6.9500000000000006E-11</v>
      </c>
      <c r="AR261" s="59">
        <f t="shared" si="138"/>
        <v>0</v>
      </c>
      <c r="AS261" s="63">
        <f t="shared" si="139"/>
        <v>0</v>
      </c>
      <c r="AT261" s="59">
        <f t="shared" si="140"/>
        <v>0</v>
      </c>
      <c r="AU261" s="63">
        <f t="shared" si="141"/>
        <v>0</v>
      </c>
      <c r="AV261" s="59">
        <f t="shared" si="142"/>
        <v>0</v>
      </c>
      <c r="AW261" s="63">
        <f t="shared" si="143"/>
        <v>0</v>
      </c>
      <c r="AX261" s="155"/>
      <c r="AY261" s="156"/>
      <c r="AZ261" s="154">
        <v>245</v>
      </c>
      <c r="BA261" s="63">
        <v>6.9500000000000006E-11</v>
      </c>
      <c r="BB261" s="59">
        <f t="shared" si="144"/>
        <v>0</v>
      </c>
      <c r="BC261" s="63">
        <f t="shared" si="145"/>
        <v>0</v>
      </c>
      <c r="BD261" s="59">
        <f t="shared" si="146"/>
        <v>0</v>
      </c>
      <c r="BE261" s="63">
        <f t="shared" si="147"/>
        <v>0</v>
      </c>
      <c r="BF261" s="59">
        <f t="shared" si="148"/>
        <v>0</v>
      </c>
      <c r="BG261" s="63">
        <f t="shared" si="149"/>
        <v>0</v>
      </c>
    </row>
    <row r="262" spans="2:59" x14ac:dyDescent="0.25">
      <c r="B262" s="154">
        <v>246</v>
      </c>
      <c r="C262" s="63">
        <f>'Default parameters'!C260</f>
        <v>8.3000000000000005E-17</v>
      </c>
      <c r="D262" s="59">
        <f t="shared" si="150"/>
        <v>0</v>
      </c>
      <c r="E262" s="63">
        <f t="shared" si="151"/>
        <v>0</v>
      </c>
      <c r="F262" s="59">
        <f t="shared" si="152"/>
        <v>0</v>
      </c>
      <c r="G262" s="63">
        <f t="shared" si="153"/>
        <v>0</v>
      </c>
      <c r="H262" s="59">
        <f t="shared" si="154"/>
        <v>0</v>
      </c>
      <c r="I262" s="63">
        <f t="shared" si="155"/>
        <v>0</v>
      </c>
      <c r="J262" s="155"/>
      <c r="K262" s="156"/>
      <c r="L262" s="154">
        <v>246</v>
      </c>
      <c r="M262" s="63">
        <f>'Default parameters'!D260</f>
        <v>3.8500000000000003E-18</v>
      </c>
      <c r="N262" s="59">
        <f t="shared" si="156"/>
        <v>0</v>
      </c>
      <c r="O262" s="63">
        <f t="shared" si="157"/>
        <v>0</v>
      </c>
      <c r="P262" s="59">
        <f t="shared" si="158"/>
        <v>0</v>
      </c>
      <c r="Q262" s="63">
        <f t="shared" si="159"/>
        <v>0</v>
      </c>
      <c r="R262" s="59">
        <f t="shared" si="160"/>
        <v>0</v>
      </c>
      <c r="S262" s="63">
        <f t="shared" si="161"/>
        <v>0</v>
      </c>
      <c r="T262" s="155"/>
      <c r="U262" s="156"/>
      <c r="V262" s="154">
        <v>246</v>
      </c>
      <c r="W262" s="63">
        <f>'Default parameters'!E260</f>
        <v>3.2400000000000002E-10</v>
      </c>
      <c r="X262" s="59">
        <f t="shared" si="126"/>
        <v>0</v>
      </c>
      <c r="Y262" s="63">
        <f t="shared" si="127"/>
        <v>0</v>
      </c>
      <c r="Z262" s="59">
        <f t="shared" si="128"/>
        <v>0</v>
      </c>
      <c r="AA262" s="63">
        <f t="shared" si="129"/>
        <v>0</v>
      </c>
      <c r="AB262" s="59">
        <f t="shared" si="130"/>
        <v>0</v>
      </c>
      <c r="AC262" s="63">
        <f t="shared" si="131"/>
        <v>0</v>
      </c>
      <c r="AD262" s="155"/>
      <c r="AE262" s="156"/>
      <c r="AF262" s="154">
        <v>246</v>
      </c>
      <c r="AG262" s="63">
        <f>'Default parameters'!F260</f>
        <v>6.7100000000000003E-12</v>
      </c>
      <c r="AH262" s="59">
        <f t="shared" si="132"/>
        <v>0</v>
      </c>
      <c r="AI262" s="63">
        <f t="shared" si="133"/>
        <v>0</v>
      </c>
      <c r="AJ262" s="59">
        <f t="shared" si="134"/>
        <v>0</v>
      </c>
      <c r="AK262" s="63">
        <f t="shared" si="135"/>
        <v>0</v>
      </c>
      <c r="AL262" s="59">
        <f t="shared" si="136"/>
        <v>0</v>
      </c>
      <c r="AM262" s="63">
        <f t="shared" si="137"/>
        <v>0</v>
      </c>
      <c r="AN262" s="155"/>
      <c r="AO262" s="156"/>
      <c r="AP262" s="154">
        <v>246</v>
      </c>
      <c r="AQ262" s="63">
        <f>'Default parameters'!G260</f>
        <v>5.9000000000000003E-11</v>
      </c>
      <c r="AR262" s="59">
        <f t="shared" si="138"/>
        <v>0</v>
      </c>
      <c r="AS262" s="63">
        <f t="shared" si="139"/>
        <v>0</v>
      </c>
      <c r="AT262" s="59">
        <f t="shared" si="140"/>
        <v>0</v>
      </c>
      <c r="AU262" s="63">
        <f t="shared" si="141"/>
        <v>0</v>
      </c>
      <c r="AV262" s="59">
        <f t="shared" si="142"/>
        <v>0</v>
      </c>
      <c r="AW262" s="63">
        <f t="shared" si="143"/>
        <v>0</v>
      </c>
      <c r="AX262" s="155"/>
      <c r="AY262" s="156"/>
      <c r="AZ262" s="154">
        <v>246</v>
      </c>
      <c r="BA262" s="63">
        <v>5.9000000000000003E-11</v>
      </c>
      <c r="BB262" s="59">
        <f t="shared" si="144"/>
        <v>0</v>
      </c>
      <c r="BC262" s="63">
        <f t="shared" si="145"/>
        <v>0</v>
      </c>
      <c r="BD262" s="59">
        <f t="shared" si="146"/>
        <v>0</v>
      </c>
      <c r="BE262" s="63">
        <f t="shared" si="147"/>
        <v>0</v>
      </c>
      <c r="BF262" s="59">
        <f t="shared" si="148"/>
        <v>0</v>
      </c>
      <c r="BG262" s="63">
        <f t="shared" si="149"/>
        <v>0</v>
      </c>
    </row>
    <row r="263" spans="2:59" x14ac:dyDescent="0.25">
      <c r="B263" s="154">
        <v>247</v>
      </c>
      <c r="C263" s="63">
        <f>'Default parameters'!C261</f>
        <v>6.2899999999999997E-17</v>
      </c>
      <c r="D263" s="59">
        <f t="shared" si="150"/>
        <v>0</v>
      </c>
      <c r="E263" s="63">
        <f t="shared" si="151"/>
        <v>0</v>
      </c>
      <c r="F263" s="59">
        <f t="shared" si="152"/>
        <v>0</v>
      </c>
      <c r="G263" s="63">
        <f t="shared" si="153"/>
        <v>0</v>
      </c>
      <c r="H263" s="59">
        <f t="shared" si="154"/>
        <v>0</v>
      </c>
      <c r="I263" s="63">
        <f t="shared" si="155"/>
        <v>0</v>
      </c>
      <c r="J263" s="155"/>
      <c r="K263" s="156"/>
      <c r="L263" s="154">
        <v>247</v>
      </c>
      <c r="M263" s="63">
        <f>'Default parameters'!D261</f>
        <v>2.8499999999999999E-18</v>
      </c>
      <c r="N263" s="59">
        <f t="shared" si="156"/>
        <v>0</v>
      </c>
      <c r="O263" s="63">
        <f t="shared" si="157"/>
        <v>0</v>
      </c>
      <c r="P263" s="59">
        <f t="shared" si="158"/>
        <v>0</v>
      </c>
      <c r="Q263" s="63">
        <f t="shared" si="159"/>
        <v>0</v>
      </c>
      <c r="R263" s="59">
        <f t="shared" si="160"/>
        <v>0</v>
      </c>
      <c r="S263" s="63">
        <f t="shared" si="161"/>
        <v>0</v>
      </c>
      <c r="T263" s="155"/>
      <c r="U263" s="156"/>
      <c r="V263" s="154">
        <v>247</v>
      </c>
      <c r="W263" s="63">
        <f>'Default parameters'!E261</f>
        <v>2.7700000000000003E-10</v>
      </c>
      <c r="X263" s="59">
        <f t="shared" si="126"/>
        <v>0</v>
      </c>
      <c r="Y263" s="63">
        <f t="shared" si="127"/>
        <v>0</v>
      </c>
      <c r="Z263" s="59">
        <f t="shared" si="128"/>
        <v>0</v>
      </c>
      <c r="AA263" s="63">
        <f t="shared" si="129"/>
        <v>0</v>
      </c>
      <c r="AB263" s="59">
        <f t="shared" si="130"/>
        <v>0</v>
      </c>
      <c r="AC263" s="63">
        <f t="shared" si="131"/>
        <v>0</v>
      </c>
      <c r="AD263" s="155"/>
      <c r="AE263" s="156"/>
      <c r="AF263" s="154">
        <v>247</v>
      </c>
      <c r="AG263" s="63">
        <f>'Default parameters'!F261</f>
        <v>5.5699999999999999E-12</v>
      </c>
      <c r="AH263" s="59">
        <f t="shared" si="132"/>
        <v>0</v>
      </c>
      <c r="AI263" s="63">
        <f t="shared" si="133"/>
        <v>0</v>
      </c>
      <c r="AJ263" s="59">
        <f t="shared" si="134"/>
        <v>0</v>
      </c>
      <c r="AK263" s="63">
        <f t="shared" si="135"/>
        <v>0</v>
      </c>
      <c r="AL263" s="59">
        <f t="shared" si="136"/>
        <v>0</v>
      </c>
      <c r="AM263" s="63">
        <f t="shared" si="137"/>
        <v>0</v>
      </c>
      <c r="AN263" s="155"/>
      <c r="AO263" s="156"/>
      <c r="AP263" s="154">
        <v>247</v>
      </c>
      <c r="AQ263" s="63">
        <f>'Default parameters'!G261</f>
        <v>5.0000000000000002E-11</v>
      </c>
      <c r="AR263" s="59">
        <f t="shared" si="138"/>
        <v>0</v>
      </c>
      <c r="AS263" s="63">
        <f t="shared" si="139"/>
        <v>0</v>
      </c>
      <c r="AT263" s="59">
        <f t="shared" si="140"/>
        <v>0</v>
      </c>
      <c r="AU263" s="63">
        <f t="shared" si="141"/>
        <v>0</v>
      </c>
      <c r="AV263" s="59">
        <f t="shared" si="142"/>
        <v>0</v>
      </c>
      <c r="AW263" s="63">
        <f t="shared" si="143"/>
        <v>0</v>
      </c>
      <c r="AX263" s="155"/>
      <c r="AY263" s="156"/>
      <c r="AZ263" s="154">
        <v>247</v>
      </c>
      <c r="BA263" s="63">
        <v>5.0000000000000002E-11</v>
      </c>
      <c r="BB263" s="59">
        <f t="shared" si="144"/>
        <v>0</v>
      </c>
      <c r="BC263" s="63">
        <f t="shared" si="145"/>
        <v>0</v>
      </c>
      <c r="BD263" s="59">
        <f t="shared" si="146"/>
        <v>0</v>
      </c>
      <c r="BE263" s="63">
        <f t="shared" si="147"/>
        <v>0</v>
      </c>
      <c r="BF263" s="59">
        <f t="shared" si="148"/>
        <v>0</v>
      </c>
      <c r="BG263" s="63">
        <f t="shared" si="149"/>
        <v>0</v>
      </c>
    </row>
    <row r="264" spans="2:59" x14ac:dyDescent="0.25">
      <c r="B264" s="154">
        <v>248</v>
      </c>
      <c r="C264" s="63">
        <f>'Default parameters'!C262</f>
        <v>4.7599999999999999E-17</v>
      </c>
      <c r="D264" s="59">
        <f t="shared" si="150"/>
        <v>0</v>
      </c>
      <c r="E264" s="63">
        <f t="shared" si="151"/>
        <v>0</v>
      </c>
      <c r="F264" s="59">
        <f t="shared" si="152"/>
        <v>0</v>
      </c>
      <c r="G264" s="63">
        <f t="shared" si="153"/>
        <v>0</v>
      </c>
      <c r="H264" s="59">
        <f t="shared" si="154"/>
        <v>0</v>
      </c>
      <c r="I264" s="63">
        <f t="shared" si="155"/>
        <v>0</v>
      </c>
      <c r="J264" s="155"/>
      <c r="K264" s="156"/>
      <c r="L264" s="154">
        <v>248</v>
      </c>
      <c r="M264" s="63">
        <f>'Default parameters'!D262</f>
        <v>2.1E-18</v>
      </c>
      <c r="N264" s="59">
        <f t="shared" si="156"/>
        <v>0</v>
      </c>
      <c r="O264" s="63">
        <f t="shared" si="157"/>
        <v>0</v>
      </c>
      <c r="P264" s="59">
        <f t="shared" si="158"/>
        <v>0</v>
      </c>
      <c r="Q264" s="63">
        <f t="shared" si="159"/>
        <v>0</v>
      </c>
      <c r="R264" s="59">
        <f t="shared" si="160"/>
        <v>0</v>
      </c>
      <c r="S264" s="63">
        <f t="shared" si="161"/>
        <v>0</v>
      </c>
      <c r="T264" s="155"/>
      <c r="U264" s="156"/>
      <c r="V264" s="154">
        <v>248</v>
      </c>
      <c r="W264" s="63">
        <f>'Default parameters'!E262</f>
        <v>2.3600000000000001E-10</v>
      </c>
      <c r="X264" s="59">
        <f t="shared" si="126"/>
        <v>0</v>
      </c>
      <c r="Y264" s="63">
        <f t="shared" si="127"/>
        <v>0</v>
      </c>
      <c r="Z264" s="59">
        <f t="shared" si="128"/>
        <v>0</v>
      </c>
      <c r="AA264" s="63">
        <f t="shared" si="129"/>
        <v>0</v>
      </c>
      <c r="AB264" s="59">
        <f t="shared" si="130"/>
        <v>0</v>
      </c>
      <c r="AC264" s="63">
        <f t="shared" si="131"/>
        <v>0</v>
      </c>
      <c r="AD264" s="155"/>
      <c r="AE264" s="156"/>
      <c r="AF264" s="154">
        <v>248</v>
      </c>
      <c r="AG264" s="63">
        <f>'Default parameters'!F262</f>
        <v>4.6300000000000003E-12</v>
      </c>
      <c r="AH264" s="59">
        <f t="shared" si="132"/>
        <v>0</v>
      </c>
      <c r="AI264" s="63">
        <f t="shared" si="133"/>
        <v>0</v>
      </c>
      <c r="AJ264" s="59">
        <f t="shared" si="134"/>
        <v>0</v>
      </c>
      <c r="AK264" s="63">
        <f t="shared" si="135"/>
        <v>0</v>
      </c>
      <c r="AL264" s="59">
        <f t="shared" si="136"/>
        <v>0</v>
      </c>
      <c r="AM264" s="63">
        <f t="shared" si="137"/>
        <v>0</v>
      </c>
      <c r="AN264" s="155"/>
      <c r="AO264" s="156"/>
      <c r="AP264" s="154">
        <v>248</v>
      </c>
      <c r="AQ264" s="63">
        <f>'Default parameters'!G262</f>
        <v>4.2299999999999999E-11</v>
      </c>
      <c r="AR264" s="59">
        <f t="shared" si="138"/>
        <v>0</v>
      </c>
      <c r="AS264" s="63">
        <f t="shared" si="139"/>
        <v>0</v>
      </c>
      <c r="AT264" s="59">
        <f t="shared" si="140"/>
        <v>0</v>
      </c>
      <c r="AU264" s="63">
        <f t="shared" si="141"/>
        <v>0</v>
      </c>
      <c r="AV264" s="59">
        <f t="shared" si="142"/>
        <v>0</v>
      </c>
      <c r="AW264" s="63">
        <f t="shared" si="143"/>
        <v>0</v>
      </c>
      <c r="AX264" s="155"/>
      <c r="AY264" s="156"/>
      <c r="AZ264" s="154">
        <v>248</v>
      </c>
      <c r="BA264" s="63">
        <v>4.2299999999999999E-11</v>
      </c>
      <c r="BB264" s="59">
        <f t="shared" si="144"/>
        <v>0</v>
      </c>
      <c r="BC264" s="63">
        <f t="shared" si="145"/>
        <v>0</v>
      </c>
      <c r="BD264" s="59">
        <f t="shared" si="146"/>
        <v>0</v>
      </c>
      <c r="BE264" s="63">
        <f t="shared" si="147"/>
        <v>0</v>
      </c>
      <c r="BF264" s="59">
        <f t="shared" si="148"/>
        <v>0</v>
      </c>
      <c r="BG264" s="63">
        <f t="shared" si="149"/>
        <v>0</v>
      </c>
    </row>
    <row r="265" spans="2:59" x14ac:dyDescent="0.25">
      <c r="B265" s="154">
        <v>249</v>
      </c>
      <c r="C265" s="63">
        <f>'Default parameters'!C263</f>
        <v>3.5900000000000002E-17</v>
      </c>
      <c r="D265" s="59">
        <f t="shared" si="150"/>
        <v>0</v>
      </c>
      <c r="E265" s="63">
        <f t="shared" si="151"/>
        <v>0</v>
      </c>
      <c r="F265" s="59">
        <f t="shared" si="152"/>
        <v>0</v>
      </c>
      <c r="G265" s="63">
        <f t="shared" si="153"/>
        <v>0</v>
      </c>
      <c r="H265" s="59">
        <f t="shared" si="154"/>
        <v>0</v>
      </c>
      <c r="I265" s="63">
        <f t="shared" si="155"/>
        <v>0</v>
      </c>
      <c r="J265" s="155"/>
      <c r="K265" s="156"/>
      <c r="L265" s="154">
        <v>249</v>
      </c>
      <c r="M265" s="63">
        <f>'Default parameters'!D263</f>
        <v>1.5400000000000001E-18</v>
      </c>
      <c r="N265" s="59">
        <f t="shared" si="156"/>
        <v>0</v>
      </c>
      <c r="O265" s="63">
        <f t="shared" si="157"/>
        <v>0</v>
      </c>
      <c r="P265" s="59">
        <f t="shared" si="158"/>
        <v>0</v>
      </c>
      <c r="Q265" s="63">
        <f t="shared" si="159"/>
        <v>0</v>
      </c>
      <c r="R265" s="59">
        <f t="shared" si="160"/>
        <v>0</v>
      </c>
      <c r="S265" s="63">
        <f t="shared" si="161"/>
        <v>0</v>
      </c>
      <c r="T265" s="155"/>
      <c r="U265" s="156"/>
      <c r="V265" s="154">
        <v>249</v>
      </c>
      <c r="W265" s="63">
        <f>'Default parameters'!E263</f>
        <v>2.01E-10</v>
      </c>
      <c r="X265" s="59">
        <f t="shared" si="126"/>
        <v>0</v>
      </c>
      <c r="Y265" s="63">
        <f t="shared" si="127"/>
        <v>0</v>
      </c>
      <c r="Z265" s="59">
        <f t="shared" si="128"/>
        <v>0</v>
      </c>
      <c r="AA265" s="63">
        <f t="shared" si="129"/>
        <v>0</v>
      </c>
      <c r="AB265" s="59">
        <f t="shared" si="130"/>
        <v>0</v>
      </c>
      <c r="AC265" s="63">
        <f t="shared" si="131"/>
        <v>0</v>
      </c>
      <c r="AD265" s="155"/>
      <c r="AE265" s="156"/>
      <c r="AF265" s="154">
        <v>249</v>
      </c>
      <c r="AG265" s="63">
        <f>'Default parameters'!F263</f>
        <v>3.8299999999999996E-12</v>
      </c>
      <c r="AH265" s="59">
        <f t="shared" si="132"/>
        <v>0</v>
      </c>
      <c r="AI265" s="63">
        <f t="shared" si="133"/>
        <v>0</v>
      </c>
      <c r="AJ265" s="59">
        <f t="shared" si="134"/>
        <v>0</v>
      </c>
      <c r="AK265" s="63">
        <f t="shared" si="135"/>
        <v>0</v>
      </c>
      <c r="AL265" s="59">
        <f t="shared" si="136"/>
        <v>0</v>
      </c>
      <c r="AM265" s="63">
        <f t="shared" si="137"/>
        <v>0</v>
      </c>
      <c r="AN265" s="155"/>
      <c r="AO265" s="156"/>
      <c r="AP265" s="154">
        <v>249</v>
      </c>
      <c r="AQ265" s="63">
        <f>'Default parameters'!G263</f>
        <v>3.5800000000000002E-11</v>
      </c>
      <c r="AR265" s="59">
        <f t="shared" si="138"/>
        <v>0</v>
      </c>
      <c r="AS265" s="63">
        <f t="shared" si="139"/>
        <v>0</v>
      </c>
      <c r="AT265" s="59">
        <f t="shared" si="140"/>
        <v>0</v>
      </c>
      <c r="AU265" s="63">
        <f t="shared" si="141"/>
        <v>0</v>
      </c>
      <c r="AV265" s="59">
        <f t="shared" si="142"/>
        <v>0</v>
      </c>
      <c r="AW265" s="63">
        <f t="shared" si="143"/>
        <v>0</v>
      </c>
      <c r="AX265" s="155"/>
      <c r="AY265" s="156"/>
      <c r="AZ265" s="154">
        <v>249</v>
      </c>
      <c r="BA265" s="63">
        <v>3.5800000000000002E-11</v>
      </c>
      <c r="BB265" s="59">
        <f t="shared" si="144"/>
        <v>0</v>
      </c>
      <c r="BC265" s="63">
        <f t="shared" si="145"/>
        <v>0</v>
      </c>
      <c r="BD265" s="59">
        <f t="shared" si="146"/>
        <v>0</v>
      </c>
      <c r="BE265" s="63">
        <f t="shared" si="147"/>
        <v>0</v>
      </c>
      <c r="BF265" s="59">
        <f t="shared" si="148"/>
        <v>0</v>
      </c>
      <c r="BG265" s="63">
        <f t="shared" si="149"/>
        <v>0</v>
      </c>
    </row>
    <row r="266" spans="2:59" x14ac:dyDescent="0.25">
      <c r="B266" s="154">
        <v>250</v>
      </c>
      <c r="C266" s="63">
        <f>'Default parameters'!C264</f>
        <v>2.7099999999999999E-17</v>
      </c>
      <c r="D266" s="59">
        <f t="shared" si="150"/>
        <v>0</v>
      </c>
      <c r="E266" s="63">
        <f t="shared" si="151"/>
        <v>0</v>
      </c>
      <c r="F266" s="59">
        <f t="shared" si="152"/>
        <v>0</v>
      </c>
      <c r="G266" s="63">
        <f t="shared" si="153"/>
        <v>0</v>
      </c>
      <c r="H266" s="59">
        <f t="shared" si="154"/>
        <v>0</v>
      </c>
      <c r="I266" s="63">
        <f t="shared" si="155"/>
        <v>0</v>
      </c>
      <c r="J266" s="155"/>
      <c r="K266" s="156"/>
      <c r="L266" s="154">
        <v>250</v>
      </c>
      <c r="M266" s="63">
        <f>'Default parameters'!D264</f>
        <v>1.13E-18</v>
      </c>
      <c r="N266" s="59">
        <f t="shared" si="156"/>
        <v>0</v>
      </c>
      <c r="O266" s="63">
        <f t="shared" si="157"/>
        <v>0</v>
      </c>
      <c r="P266" s="59">
        <f t="shared" si="158"/>
        <v>0</v>
      </c>
      <c r="Q266" s="63">
        <f t="shared" si="159"/>
        <v>0</v>
      </c>
      <c r="R266" s="59">
        <f t="shared" si="160"/>
        <v>0</v>
      </c>
      <c r="S266" s="63">
        <f t="shared" si="161"/>
        <v>0</v>
      </c>
      <c r="T266" s="155"/>
      <c r="U266" s="156"/>
      <c r="V266" s="154">
        <v>250</v>
      </c>
      <c r="W266" s="63">
        <f>'Default parameters'!E264</f>
        <v>1.71E-10</v>
      </c>
      <c r="X266" s="59">
        <f t="shared" si="126"/>
        <v>0</v>
      </c>
      <c r="Y266" s="63">
        <f t="shared" si="127"/>
        <v>0</v>
      </c>
      <c r="Z266" s="59">
        <f t="shared" si="128"/>
        <v>0</v>
      </c>
      <c r="AA266" s="63">
        <f t="shared" si="129"/>
        <v>0</v>
      </c>
      <c r="AB266" s="59">
        <f t="shared" si="130"/>
        <v>0</v>
      </c>
      <c r="AC266" s="63">
        <f t="shared" si="131"/>
        <v>0</v>
      </c>
      <c r="AD266" s="155"/>
      <c r="AE266" s="156"/>
      <c r="AF266" s="154">
        <v>250</v>
      </c>
      <c r="AG266" s="63">
        <f>'Default parameters'!F264</f>
        <v>3.17E-12</v>
      </c>
      <c r="AH266" s="59">
        <f t="shared" si="132"/>
        <v>0</v>
      </c>
      <c r="AI266" s="63">
        <f t="shared" si="133"/>
        <v>0</v>
      </c>
      <c r="AJ266" s="59">
        <f t="shared" si="134"/>
        <v>0</v>
      </c>
      <c r="AK266" s="63">
        <f t="shared" si="135"/>
        <v>0</v>
      </c>
      <c r="AL266" s="59">
        <f t="shared" si="136"/>
        <v>0</v>
      </c>
      <c r="AM266" s="63">
        <f t="shared" si="137"/>
        <v>0</v>
      </c>
      <c r="AN266" s="155"/>
      <c r="AO266" s="156"/>
      <c r="AP266" s="154">
        <v>250</v>
      </c>
      <c r="AQ266" s="63">
        <f>'Default parameters'!G264</f>
        <v>3.0200000000000003E-11</v>
      </c>
      <c r="AR266" s="59">
        <f t="shared" si="138"/>
        <v>0</v>
      </c>
      <c r="AS266" s="63">
        <f t="shared" si="139"/>
        <v>0</v>
      </c>
      <c r="AT266" s="59">
        <f t="shared" si="140"/>
        <v>0</v>
      </c>
      <c r="AU266" s="63">
        <f t="shared" si="141"/>
        <v>0</v>
      </c>
      <c r="AV266" s="59">
        <f t="shared" si="142"/>
        <v>0</v>
      </c>
      <c r="AW266" s="63">
        <f t="shared" si="143"/>
        <v>0</v>
      </c>
      <c r="AX266" s="155"/>
      <c r="AY266" s="156"/>
      <c r="AZ266" s="154">
        <v>250</v>
      </c>
      <c r="BA266" s="63">
        <v>3.0200000000000003E-11</v>
      </c>
      <c r="BB266" s="59">
        <f t="shared" si="144"/>
        <v>0</v>
      </c>
      <c r="BC266" s="63">
        <f t="shared" si="145"/>
        <v>0</v>
      </c>
      <c r="BD266" s="59">
        <f t="shared" si="146"/>
        <v>0</v>
      </c>
      <c r="BE266" s="63">
        <f t="shared" si="147"/>
        <v>0</v>
      </c>
      <c r="BF266" s="59">
        <f t="shared" si="148"/>
        <v>0</v>
      </c>
      <c r="BG266" s="63">
        <f t="shared" si="149"/>
        <v>0</v>
      </c>
    </row>
    <row r="267" spans="2:59" x14ac:dyDescent="0.25">
      <c r="B267" s="154">
        <v>251</v>
      </c>
      <c r="C267" s="63">
        <f>'Default parameters'!C265</f>
        <v>2.0300000000000001E-17</v>
      </c>
      <c r="D267" s="59">
        <f t="shared" si="150"/>
        <v>0</v>
      </c>
      <c r="E267" s="63">
        <f t="shared" si="151"/>
        <v>0</v>
      </c>
      <c r="F267" s="59">
        <f t="shared" si="152"/>
        <v>0</v>
      </c>
      <c r="G267" s="63">
        <f t="shared" si="153"/>
        <v>0</v>
      </c>
      <c r="H267" s="59">
        <f t="shared" si="154"/>
        <v>0</v>
      </c>
      <c r="I267" s="63">
        <f t="shared" si="155"/>
        <v>0</v>
      </c>
      <c r="J267" s="155"/>
      <c r="K267" s="156"/>
      <c r="L267" s="154">
        <v>251</v>
      </c>
      <c r="M267" s="63">
        <f>'Default parameters'!D265</f>
        <v>8.2800000000000004E-19</v>
      </c>
      <c r="N267" s="59">
        <f t="shared" si="156"/>
        <v>0</v>
      </c>
      <c r="O267" s="63">
        <f t="shared" si="157"/>
        <v>0</v>
      </c>
      <c r="P267" s="59">
        <f t="shared" si="158"/>
        <v>0</v>
      </c>
      <c r="Q267" s="63">
        <f t="shared" si="159"/>
        <v>0</v>
      </c>
      <c r="R267" s="59">
        <f t="shared" si="160"/>
        <v>0</v>
      </c>
      <c r="S267" s="63">
        <f t="shared" si="161"/>
        <v>0</v>
      </c>
      <c r="T267" s="155"/>
      <c r="U267" s="156"/>
      <c r="V267" s="154">
        <v>251</v>
      </c>
      <c r="W267" s="63">
        <f>'Default parameters'!E265</f>
        <v>1.4499999999999999E-10</v>
      </c>
      <c r="X267" s="59">
        <f t="shared" si="126"/>
        <v>0</v>
      </c>
      <c r="Y267" s="63">
        <f t="shared" si="127"/>
        <v>0</v>
      </c>
      <c r="Z267" s="59">
        <f t="shared" si="128"/>
        <v>0</v>
      </c>
      <c r="AA267" s="63">
        <f t="shared" si="129"/>
        <v>0</v>
      </c>
      <c r="AB267" s="59">
        <f t="shared" si="130"/>
        <v>0</v>
      </c>
      <c r="AC267" s="63">
        <f t="shared" si="131"/>
        <v>0</v>
      </c>
      <c r="AD267" s="155"/>
      <c r="AE267" s="156"/>
      <c r="AF267" s="154">
        <v>251</v>
      </c>
      <c r="AG267" s="63">
        <f>'Default parameters'!F265</f>
        <v>2.6200000000000001E-12</v>
      </c>
      <c r="AH267" s="59">
        <f t="shared" si="132"/>
        <v>0</v>
      </c>
      <c r="AI267" s="63">
        <f t="shared" si="133"/>
        <v>0</v>
      </c>
      <c r="AJ267" s="59">
        <f t="shared" si="134"/>
        <v>0</v>
      </c>
      <c r="AK267" s="63">
        <f t="shared" si="135"/>
        <v>0</v>
      </c>
      <c r="AL267" s="59">
        <f t="shared" si="136"/>
        <v>0</v>
      </c>
      <c r="AM267" s="63">
        <f t="shared" si="137"/>
        <v>0</v>
      </c>
      <c r="AN267" s="155"/>
      <c r="AO267" s="156"/>
      <c r="AP267" s="154">
        <v>251</v>
      </c>
      <c r="AQ267" s="63">
        <f>'Default parameters'!G265</f>
        <v>2.5499999999999999E-11</v>
      </c>
      <c r="AR267" s="59">
        <f t="shared" si="138"/>
        <v>0</v>
      </c>
      <c r="AS267" s="63">
        <f t="shared" si="139"/>
        <v>0</v>
      </c>
      <c r="AT267" s="59">
        <f t="shared" si="140"/>
        <v>0</v>
      </c>
      <c r="AU267" s="63">
        <f t="shared" si="141"/>
        <v>0</v>
      </c>
      <c r="AV267" s="59">
        <f t="shared" si="142"/>
        <v>0</v>
      </c>
      <c r="AW267" s="63">
        <f t="shared" si="143"/>
        <v>0</v>
      </c>
      <c r="AX267" s="155"/>
      <c r="AY267" s="156"/>
      <c r="AZ267" s="154">
        <v>251</v>
      </c>
      <c r="BA267" s="63">
        <v>2.5499999999999999E-11</v>
      </c>
      <c r="BB267" s="59">
        <f t="shared" si="144"/>
        <v>0</v>
      </c>
      <c r="BC267" s="63">
        <f t="shared" si="145"/>
        <v>0</v>
      </c>
      <c r="BD267" s="59">
        <f t="shared" si="146"/>
        <v>0</v>
      </c>
      <c r="BE267" s="63">
        <f t="shared" si="147"/>
        <v>0</v>
      </c>
      <c r="BF267" s="59">
        <f t="shared" si="148"/>
        <v>0</v>
      </c>
      <c r="BG267" s="63">
        <f t="shared" si="149"/>
        <v>0</v>
      </c>
    </row>
    <row r="268" spans="2:59" x14ac:dyDescent="0.25">
      <c r="B268" s="154">
        <v>252</v>
      </c>
      <c r="C268" s="63">
        <f>'Default parameters'!C266</f>
        <v>1.5199999999999999E-17</v>
      </c>
      <c r="D268" s="59">
        <f t="shared" si="150"/>
        <v>0</v>
      </c>
      <c r="E268" s="63">
        <f t="shared" si="151"/>
        <v>0</v>
      </c>
      <c r="F268" s="59">
        <f t="shared" si="152"/>
        <v>0</v>
      </c>
      <c r="G268" s="63">
        <f t="shared" si="153"/>
        <v>0</v>
      </c>
      <c r="H268" s="59">
        <f t="shared" si="154"/>
        <v>0</v>
      </c>
      <c r="I268" s="63">
        <f t="shared" si="155"/>
        <v>0</v>
      </c>
      <c r="J268" s="155"/>
      <c r="K268" s="156"/>
      <c r="L268" s="154">
        <v>252</v>
      </c>
      <c r="M268" s="63">
        <f>'Default parameters'!D266</f>
        <v>6.0400000000000002E-19</v>
      </c>
      <c r="N268" s="59">
        <f t="shared" si="156"/>
        <v>0</v>
      </c>
      <c r="O268" s="63">
        <f t="shared" si="157"/>
        <v>0</v>
      </c>
      <c r="P268" s="59">
        <f t="shared" si="158"/>
        <v>0</v>
      </c>
      <c r="Q268" s="63">
        <f t="shared" si="159"/>
        <v>0</v>
      </c>
      <c r="R268" s="59">
        <f t="shared" si="160"/>
        <v>0</v>
      </c>
      <c r="S268" s="63">
        <f t="shared" si="161"/>
        <v>0</v>
      </c>
      <c r="T268" s="155"/>
      <c r="U268" s="156"/>
      <c r="V268" s="154">
        <v>252</v>
      </c>
      <c r="W268" s="63">
        <f>'Default parameters'!E266</f>
        <v>1.2299999999999999E-10</v>
      </c>
      <c r="X268" s="59">
        <f t="shared" si="126"/>
        <v>0</v>
      </c>
      <c r="Y268" s="63">
        <f t="shared" si="127"/>
        <v>0</v>
      </c>
      <c r="Z268" s="59">
        <f t="shared" si="128"/>
        <v>0</v>
      </c>
      <c r="AA268" s="63">
        <f t="shared" si="129"/>
        <v>0</v>
      </c>
      <c r="AB268" s="59">
        <f t="shared" si="130"/>
        <v>0</v>
      </c>
      <c r="AC268" s="63">
        <f t="shared" si="131"/>
        <v>0</v>
      </c>
      <c r="AD268" s="155"/>
      <c r="AE268" s="156"/>
      <c r="AF268" s="154">
        <v>252</v>
      </c>
      <c r="AG268" s="63">
        <f>'Default parameters'!F266</f>
        <v>2.1600000000000001E-12</v>
      </c>
      <c r="AH268" s="59">
        <f t="shared" si="132"/>
        <v>0</v>
      </c>
      <c r="AI268" s="63">
        <f t="shared" si="133"/>
        <v>0</v>
      </c>
      <c r="AJ268" s="59">
        <f t="shared" si="134"/>
        <v>0</v>
      </c>
      <c r="AK268" s="63">
        <f t="shared" si="135"/>
        <v>0</v>
      </c>
      <c r="AL268" s="59">
        <f t="shared" si="136"/>
        <v>0</v>
      </c>
      <c r="AM268" s="63">
        <f t="shared" si="137"/>
        <v>0</v>
      </c>
      <c r="AN268" s="155"/>
      <c r="AO268" s="156"/>
      <c r="AP268" s="154">
        <v>252</v>
      </c>
      <c r="AQ268" s="63">
        <f>'Default parameters'!G266</f>
        <v>2.1399999999999998E-11</v>
      </c>
      <c r="AR268" s="59">
        <f t="shared" si="138"/>
        <v>0</v>
      </c>
      <c r="AS268" s="63">
        <f t="shared" si="139"/>
        <v>0</v>
      </c>
      <c r="AT268" s="59">
        <f t="shared" si="140"/>
        <v>0</v>
      </c>
      <c r="AU268" s="63">
        <f t="shared" si="141"/>
        <v>0</v>
      </c>
      <c r="AV268" s="59">
        <f t="shared" si="142"/>
        <v>0</v>
      </c>
      <c r="AW268" s="63">
        <f t="shared" si="143"/>
        <v>0</v>
      </c>
      <c r="AX268" s="155"/>
      <c r="AY268" s="156"/>
      <c r="AZ268" s="154">
        <v>252</v>
      </c>
      <c r="BA268" s="63">
        <v>2.1399999999999998E-11</v>
      </c>
      <c r="BB268" s="59">
        <f t="shared" si="144"/>
        <v>0</v>
      </c>
      <c r="BC268" s="63">
        <f t="shared" si="145"/>
        <v>0</v>
      </c>
      <c r="BD268" s="59">
        <f t="shared" si="146"/>
        <v>0</v>
      </c>
      <c r="BE268" s="63">
        <f t="shared" si="147"/>
        <v>0</v>
      </c>
      <c r="BF268" s="59">
        <f t="shared" si="148"/>
        <v>0</v>
      </c>
      <c r="BG268" s="63">
        <f t="shared" si="149"/>
        <v>0</v>
      </c>
    </row>
    <row r="269" spans="2:59" x14ac:dyDescent="0.25">
      <c r="B269" s="154">
        <v>253</v>
      </c>
      <c r="C269" s="63">
        <f>'Default parameters'!C267</f>
        <v>1.1399999999999999E-17</v>
      </c>
      <c r="D269" s="59">
        <f t="shared" si="150"/>
        <v>0</v>
      </c>
      <c r="E269" s="63">
        <f t="shared" si="151"/>
        <v>0</v>
      </c>
      <c r="F269" s="59">
        <f t="shared" si="152"/>
        <v>0</v>
      </c>
      <c r="G269" s="63">
        <f t="shared" si="153"/>
        <v>0</v>
      </c>
      <c r="H269" s="59">
        <f t="shared" si="154"/>
        <v>0</v>
      </c>
      <c r="I269" s="63">
        <f t="shared" si="155"/>
        <v>0</v>
      </c>
      <c r="J269" s="155"/>
      <c r="K269" s="156"/>
      <c r="L269" s="154">
        <v>253</v>
      </c>
      <c r="M269" s="63">
        <f>'Default parameters'!D267</f>
        <v>4.3999999999999997E-19</v>
      </c>
      <c r="N269" s="59">
        <f t="shared" si="156"/>
        <v>0</v>
      </c>
      <c r="O269" s="63">
        <f t="shared" si="157"/>
        <v>0</v>
      </c>
      <c r="P269" s="59">
        <f t="shared" si="158"/>
        <v>0</v>
      </c>
      <c r="Q269" s="63">
        <f t="shared" si="159"/>
        <v>0</v>
      </c>
      <c r="R269" s="59">
        <f t="shared" si="160"/>
        <v>0</v>
      </c>
      <c r="S269" s="63">
        <f t="shared" si="161"/>
        <v>0</v>
      </c>
      <c r="T269" s="155"/>
      <c r="U269" s="156"/>
      <c r="V269" s="154">
        <v>253</v>
      </c>
      <c r="W269" s="63">
        <f>'Default parameters'!E267</f>
        <v>1.04E-10</v>
      </c>
      <c r="X269" s="59">
        <f t="shared" si="126"/>
        <v>0</v>
      </c>
      <c r="Y269" s="63">
        <f t="shared" si="127"/>
        <v>0</v>
      </c>
      <c r="Z269" s="59">
        <f t="shared" si="128"/>
        <v>0</v>
      </c>
      <c r="AA269" s="63">
        <f t="shared" si="129"/>
        <v>0</v>
      </c>
      <c r="AB269" s="59">
        <f t="shared" si="130"/>
        <v>0</v>
      </c>
      <c r="AC269" s="63">
        <f t="shared" si="131"/>
        <v>0</v>
      </c>
      <c r="AD269" s="155"/>
      <c r="AE269" s="156"/>
      <c r="AF269" s="154">
        <v>253</v>
      </c>
      <c r="AG269" s="63">
        <f>'Default parameters'!F267</f>
        <v>1.7800000000000001E-12</v>
      </c>
      <c r="AH269" s="59">
        <f t="shared" si="132"/>
        <v>0</v>
      </c>
      <c r="AI269" s="63">
        <f t="shared" si="133"/>
        <v>0</v>
      </c>
      <c r="AJ269" s="59">
        <f t="shared" si="134"/>
        <v>0</v>
      </c>
      <c r="AK269" s="63">
        <f t="shared" si="135"/>
        <v>0</v>
      </c>
      <c r="AL269" s="59">
        <f t="shared" si="136"/>
        <v>0</v>
      </c>
      <c r="AM269" s="63">
        <f t="shared" si="137"/>
        <v>0</v>
      </c>
      <c r="AN269" s="155"/>
      <c r="AO269" s="156"/>
      <c r="AP269" s="154">
        <v>253</v>
      </c>
      <c r="AQ269" s="63">
        <f>'Default parameters'!G267</f>
        <v>1.7999999999999999E-11</v>
      </c>
      <c r="AR269" s="59">
        <f t="shared" si="138"/>
        <v>0</v>
      </c>
      <c r="AS269" s="63">
        <f t="shared" si="139"/>
        <v>0</v>
      </c>
      <c r="AT269" s="59">
        <f t="shared" si="140"/>
        <v>0</v>
      </c>
      <c r="AU269" s="63">
        <f t="shared" si="141"/>
        <v>0</v>
      </c>
      <c r="AV269" s="59">
        <f t="shared" si="142"/>
        <v>0</v>
      </c>
      <c r="AW269" s="63">
        <f t="shared" si="143"/>
        <v>0</v>
      </c>
      <c r="AX269" s="155"/>
      <c r="AY269" s="156"/>
      <c r="AZ269" s="154">
        <v>253</v>
      </c>
      <c r="BA269" s="63">
        <v>1.7999999999999999E-11</v>
      </c>
      <c r="BB269" s="59">
        <f t="shared" si="144"/>
        <v>0</v>
      </c>
      <c r="BC269" s="63">
        <f t="shared" si="145"/>
        <v>0</v>
      </c>
      <c r="BD269" s="59">
        <f t="shared" si="146"/>
        <v>0</v>
      </c>
      <c r="BE269" s="63">
        <f t="shared" si="147"/>
        <v>0</v>
      </c>
      <c r="BF269" s="59">
        <f t="shared" si="148"/>
        <v>0</v>
      </c>
      <c r="BG269" s="63">
        <f t="shared" si="149"/>
        <v>0</v>
      </c>
    </row>
    <row r="270" spans="2:59" x14ac:dyDescent="0.25">
      <c r="B270" s="154">
        <v>254</v>
      </c>
      <c r="C270" s="63">
        <f>'Default parameters'!C268</f>
        <v>8.5100000000000002E-18</v>
      </c>
      <c r="D270" s="59">
        <f t="shared" si="150"/>
        <v>0</v>
      </c>
      <c r="E270" s="63">
        <f t="shared" si="151"/>
        <v>0</v>
      </c>
      <c r="F270" s="59">
        <f t="shared" si="152"/>
        <v>0</v>
      </c>
      <c r="G270" s="63">
        <f t="shared" si="153"/>
        <v>0</v>
      </c>
      <c r="H270" s="59">
        <f t="shared" si="154"/>
        <v>0</v>
      </c>
      <c r="I270" s="63">
        <f t="shared" si="155"/>
        <v>0</v>
      </c>
      <c r="J270" s="155"/>
      <c r="K270" s="156"/>
      <c r="L270" s="154">
        <v>254</v>
      </c>
      <c r="M270" s="63">
        <f>'Default parameters'!D268</f>
        <v>3.19E-19</v>
      </c>
      <c r="N270" s="59">
        <f t="shared" si="156"/>
        <v>0</v>
      </c>
      <c r="O270" s="63">
        <f t="shared" si="157"/>
        <v>0</v>
      </c>
      <c r="P270" s="59">
        <f t="shared" si="158"/>
        <v>0</v>
      </c>
      <c r="Q270" s="63">
        <f t="shared" si="159"/>
        <v>0</v>
      </c>
      <c r="R270" s="59">
        <f t="shared" si="160"/>
        <v>0</v>
      </c>
      <c r="S270" s="63">
        <f t="shared" si="161"/>
        <v>0</v>
      </c>
      <c r="T270" s="155"/>
      <c r="U270" s="156"/>
      <c r="V270" s="154">
        <v>254</v>
      </c>
      <c r="W270" s="63">
        <f>'Default parameters'!E268</f>
        <v>8.8000000000000006E-11</v>
      </c>
      <c r="X270" s="59">
        <f t="shared" si="126"/>
        <v>0</v>
      </c>
      <c r="Y270" s="63">
        <f t="shared" si="127"/>
        <v>0</v>
      </c>
      <c r="Z270" s="59">
        <f t="shared" si="128"/>
        <v>0</v>
      </c>
      <c r="AA270" s="63">
        <f t="shared" si="129"/>
        <v>0</v>
      </c>
      <c r="AB270" s="59">
        <f t="shared" si="130"/>
        <v>0</v>
      </c>
      <c r="AC270" s="63">
        <f t="shared" si="131"/>
        <v>0</v>
      </c>
      <c r="AD270" s="155"/>
      <c r="AE270" s="156"/>
      <c r="AF270" s="154">
        <v>254</v>
      </c>
      <c r="AG270" s="63">
        <f>'Default parameters'!F268</f>
        <v>1.46E-12</v>
      </c>
      <c r="AH270" s="59">
        <f t="shared" si="132"/>
        <v>0</v>
      </c>
      <c r="AI270" s="63">
        <f t="shared" si="133"/>
        <v>0</v>
      </c>
      <c r="AJ270" s="59">
        <f t="shared" si="134"/>
        <v>0</v>
      </c>
      <c r="AK270" s="63">
        <f t="shared" si="135"/>
        <v>0</v>
      </c>
      <c r="AL270" s="59">
        <f t="shared" si="136"/>
        <v>0</v>
      </c>
      <c r="AM270" s="63">
        <f t="shared" si="137"/>
        <v>0</v>
      </c>
      <c r="AN270" s="155"/>
      <c r="AO270" s="156"/>
      <c r="AP270" s="154">
        <v>254</v>
      </c>
      <c r="AQ270" s="63">
        <f>'Default parameters'!G268</f>
        <v>1.5100000000000001E-11</v>
      </c>
      <c r="AR270" s="59">
        <f t="shared" si="138"/>
        <v>0</v>
      </c>
      <c r="AS270" s="63">
        <f t="shared" si="139"/>
        <v>0</v>
      </c>
      <c r="AT270" s="59">
        <f t="shared" si="140"/>
        <v>0</v>
      </c>
      <c r="AU270" s="63">
        <f t="shared" si="141"/>
        <v>0</v>
      </c>
      <c r="AV270" s="59">
        <f t="shared" si="142"/>
        <v>0</v>
      </c>
      <c r="AW270" s="63">
        <f t="shared" si="143"/>
        <v>0</v>
      </c>
      <c r="AX270" s="155"/>
      <c r="AY270" s="156"/>
      <c r="AZ270" s="154">
        <v>254</v>
      </c>
      <c r="BA270" s="63">
        <v>1.5100000000000001E-11</v>
      </c>
      <c r="BB270" s="59">
        <f t="shared" si="144"/>
        <v>0</v>
      </c>
      <c r="BC270" s="63">
        <f t="shared" si="145"/>
        <v>0</v>
      </c>
      <c r="BD270" s="59">
        <f t="shared" si="146"/>
        <v>0</v>
      </c>
      <c r="BE270" s="63">
        <f t="shared" si="147"/>
        <v>0</v>
      </c>
      <c r="BF270" s="59">
        <f t="shared" si="148"/>
        <v>0</v>
      </c>
      <c r="BG270" s="63">
        <f t="shared" si="149"/>
        <v>0</v>
      </c>
    </row>
    <row r="271" spans="2:59" x14ac:dyDescent="0.25">
      <c r="B271" s="154">
        <v>255</v>
      </c>
      <c r="C271" s="63">
        <f>'Default parameters'!C269</f>
        <v>6.3400000000000002E-18</v>
      </c>
      <c r="D271" s="59">
        <f t="shared" si="150"/>
        <v>0</v>
      </c>
      <c r="E271" s="63">
        <f t="shared" si="151"/>
        <v>0</v>
      </c>
      <c r="F271" s="59">
        <f t="shared" si="152"/>
        <v>0</v>
      </c>
      <c r="G271" s="63">
        <f t="shared" si="153"/>
        <v>0</v>
      </c>
      <c r="H271" s="59">
        <f t="shared" si="154"/>
        <v>0</v>
      </c>
      <c r="I271" s="63">
        <f t="shared" si="155"/>
        <v>0</v>
      </c>
      <c r="J271" s="155"/>
      <c r="K271" s="156"/>
      <c r="L271" s="154">
        <v>255</v>
      </c>
      <c r="M271" s="63">
        <f>'Default parameters'!D269</f>
        <v>2.3100000000000001E-19</v>
      </c>
      <c r="N271" s="59">
        <f t="shared" si="156"/>
        <v>0</v>
      </c>
      <c r="O271" s="63">
        <f t="shared" si="157"/>
        <v>0</v>
      </c>
      <c r="P271" s="59">
        <f t="shared" si="158"/>
        <v>0</v>
      </c>
      <c r="Q271" s="63">
        <f t="shared" si="159"/>
        <v>0</v>
      </c>
      <c r="R271" s="59">
        <f t="shared" si="160"/>
        <v>0</v>
      </c>
      <c r="S271" s="63">
        <f t="shared" si="161"/>
        <v>0</v>
      </c>
      <c r="T271" s="155"/>
      <c r="U271" s="156"/>
      <c r="V271" s="154">
        <v>255</v>
      </c>
      <c r="W271" s="63">
        <f>'Default parameters'!E269</f>
        <v>7.4300000000000005E-11</v>
      </c>
      <c r="X271" s="59">
        <f t="shared" si="126"/>
        <v>0</v>
      </c>
      <c r="Y271" s="63">
        <f t="shared" si="127"/>
        <v>0</v>
      </c>
      <c r="Z271" s="59">
        <f t="shared" si="128"/>
        <v>0</v>
      </c>
      <c r="AA271" s="63">
        <f t="shared" si="129"/>
        <v>0</v>
      </c>
      <c r="AB271" s="59">
        <f t="shared" si="130"/>
        <v>0</v>
      </c>
      <c r="AC271" s="63">
        <f t="shared" si="131"/>
        <v>0</v>
      </c>
      <c r="AD271" s="155"/>
      <c r="AE271" s="156"/>
      <c r="AF271" s="154">
        <v>255</v>
      </c>
      <c r="AG271" s="63">
        <f>'Default parameters'!F269</f>
        <v>1.1999999999999999E-12</v>
      </c>
      <c r="AH271" s="59">
        <f t="shared" si="132"/>
        <v>0</v>
      </c>
      <c r="AI271" s="63">
        <f t="shared" si="133"/>
        <v>0</v>
      </c>
      <c r="AJ271" s="59">
        <f t="shared" si="134"/>
        <v>0</v>
      </c>
      <c r="AK271" s="63">
        <f t="shared" si="135"/>
        <v>0</v>
      </c>
      <c r="AL271" s="59">
        <f t="shared" si="136"/>
        <v>0</v>
      </c>
      <c r="AM271" s="63">
        <f t="shared" si="137"/>
        <v>0</v>
      </c>
      <c r="AN271" s="155"/>
      <c r="AO271" s="156"/>
      <c r="AP271" s="154">
        <v>255</v>
      </c>
      <c r="AQ271" s="63">
        <f>'Default parameters'!G269</f>
        <v>1.27E-11</v>
      </c>
      <c r="AR271" s="59">
        <f t="shared" si="138"/>
        <v>0</v>
      </c>
      <c r="AS271" s="63">
        <f t="shared" si="139"/>
        <v>0</v>
      </c>
      <c r="AT271" s="59">
        <f t="shared" si="140"/>
        <v>0</v>
      </c>
      <c r="AU271" s="63">
        <f t="shared" si="141"/>
        <v>0</v>
      </c>
      <c r="AV271" s="59">
        <f t="shared" si="142"/>
        <v>0</v>
      </c>
      <c r="AW271" s="63">
        <f t="shared" si="143"/>
        <v>0</v>
      </c>
      <c r="AX271" s="155"/>
      <c r="AY271" s="156"/>
      <c r="AZ271" s="154">
        <v>255</v>
      </c>
      <c r="BA271" s="63">
        <v>1.27E-11</v>
      </c>
      <c r="BB271" s="59">
        <f t="shared" si="144"/>
        <v>0</v>
      </c>
      <c r="BC271" s="63">
        <f t="shared" si="145"/>
        <v>0</v>
      </c>
      <c r="BD271" s="59">
        <f t="shared" si="146"/>
        <v>0</v>
      </c>
      <c r="BE271" s="63">
        <f t="shared" si="147"/>
        <v>0</v>
      </c>
      <c r="BF271" s="59">
        <f t="shared" si="148"/>
        <v>0</v>
      </c>
      <c r="BG271" s="63">
        <f t="shared" si="149"/>
        <v>0</v>
      </c>
    </row>
    <row r="272" spans="2:59" x14ac:dyDescent="0.25">
      <c r="B272" s="154">
        <v>256</v>
      </c>
      <c r="C272" s="63">
        <f>'Default parameters'!C270</f>
        <v>4.7100000000000004E-18</v>
      </c>
      <c r="D272" s="59">
        <f t="shared" si="150"/>
        <v>0</v>
      </c>
      <c r="E272" s="63">
        <f t="shared" si="151"/>
        <v>0</v>
      </c>
      <c r="F272" s="59">
        <f t="shared" si="152"/>
        <v>0</v>
      </c>
      <c r="G272" s="63">
        <f t="shared" si="153"/>
        <v>0</v>
      </c>
      <c r="H272" s="59">
        <f t="shared" si="154"/>
        <v>0</v>
      </c>
      <c r="I272" s="63">
        <f t="shared" si="155"/>
        <v>0</v>
      </c>
      <c r="J272" s="155"/>
      <c r="K272" s="156"/>
      <c r="L272" s="154">
        <v>256</v>
      </c>
      <c r="M272" s="63">
        <f>'Default parameters'!D270</f>
        <v>1.6700000000000001E-19</v>
      </c>
      <c r="N272" s="59">
        <f t="shared" si="156"/>
        <v>0</v>
      </c>
      <c r="O272" s="63">
        <f t="shared" si="157"/>
        <v>0</v>
      </c>
      <c r="P272" s="59">
        <f t="shared" si="158"/>
        <v>0</v>
      </c>
      <c r="Q272" s="63">
        <f t="shared" si="159"/>
        <v>0</v>
      </c>
      <c r="R272" s="59">
        <f t="shared" si="160"/>
        <v>0</v>
      </c>
      <c r="S272" s="63">
        <f t="shared" si="161"/>
        <v>0</v>
      </c>
      <c r="T272" s="155"/>
      <c r="U272" s="156"/>
      <c r="V272" s="154">
        <v>256</v>
      </c>
      <c r="W272" s="63">
        <f>'Default parameters'!E270</f>
        <v>6.2599999999999996E-11</v>
      </c>
      <c r="X272" s="59">
        <f t="shared" si="126"/>
        <v>0</v>
      </c>
      <c r="Y272" s="63">
        <f t="shared" si="127"/>
        <v>0</v>
      </c>
      <c r="Z272" s="59">
        <f t="shared" si="128"/>
        <v>0</v>
      </c>
      <c r="AA272" s="63">
        <f t="shared" si="129"/>
        <v>0</v>
      </c>
      <c r="AB272" s="59">
        <f t="shared" si="130"/>
        <v>0</v>
      </c>
      <c r="AC272" s="63">
        <f t="shared" si="131"/>
        <v>0</v>
      </c>
      <c r="AD272" s="155"/>
      <c r="AE272" s="156"/>
      <c r="AF272" s="154">
        <v>256</v>
      </c>
      <c r="AG272" s="63">
        <f>'Default parameters'!F270</f>
        <v>9.8400000000000005E-13</v>
      </c>
      <c r="AH272" s="59">
        <f t="shared" si="132"/>
        <v>0</v>
      </c>
      <c r="AI272" s="63">
        <f t="shared" si="133"/>
        <v>0</v>
      </c>
      <c r="AJ272" s="59">
        <f t="shared" si="134"/>
        <v>0</v>
      </c>
      <c r="AK272" s="63">
        <f t="shared" si="135"/>
        <v>0</v>
      </c>
      <c r="AL272" s="59">
        <f t="shared" si="136"/>
        <v>0</v>
      </c>
      <c r="AM272" s="63">
        <f t="shared" si="137"/>
        <v>0</v>
      </c>
      <c r="AN272" s="155"/>
      <c r="AO272" s="156"/>
      <c r="AP272" s="154">
        <v>256</v>
      </c>
      <c r="AQ272" s="63">
        <f>'Default parameters'!G270</f>
        <v>1.0599999999999999E-11</v>
      </c>
      <c r="AR272" s="59">
        <f t="shared" si="138"/>
        <v>0</v>
      </c>
      <c r="AS272" s="63">
        <f t="shared" si="139"/>
        <v>0</v>
      </c>
      <c r="AT272" s="59">
        <f t="shared" si="140"/>
        <v>0</v>
      </c>
      <c r="AU272" s="63">
        <f t="shared" si="141"/>
        <v>0</v>
      </c>
      <c r="AV272" s="59">
        <f t="shared" si="142"/>
        <v>0</v>
      </c>
      <c r="AW272" s="63">
        <f t="shared" si="143"/>
        <v>0</v>
      </c>
      <c r="AX272" s="155"/>
      <c r="AY272" s="156"/>
      <c r="AZ272" s="154">
        <v>256</v>
      </c>
      <c r="BA272" s="63">
        <v>1.0599999999999999E-11</v>
      </c>
      <c r="BB272" s="59">
        <f t="shared" si="144"/>
        <v>0</v>
      </c>
      <c r="BC272" s="63">
        <f t="shared" si="145"/>
        <v>0</v>
      </c>
      <c r="BD272" s="59">
        <f t="shared" si="146"/>
        <v>0</v>
      </c>
      <c r="BE272" s="63">
        <f t="shared" si="147"/>
        <v>0</v>
      </c>
      <c r="BF272" s="59">
        <f t="shared" si="148"/>
        <v>0</v>
      </c>
      <c r="BG272" s="63">
        <f t="shared" si="149"/>
        <v>0</v>
      </c>
    </row>
    <row r="273" spans="2:59" x14ac:dyDescent="0.25">
      <c r="B273" s="154">
        <v>257</v>
      </c>
      <c r="C273" s="63">
        <f>'Default parameters'!C271</f>
        <v>3.4899999999999999E-18</v>
      </c>
      <c r="D273" s="59">
        <f t="shared" si="150"/>
        <v>0</v>
      </c>
      <c r="E273" s="63">
        <f t="shared" si="151"/>
        <v>0</v>
      </c>
      <c r="F273" s="59">
        <f t="shared" si="152"/>
        <v>0</v>
      </c>
      <c r="G273" s="63">
        <f t="shared" si="153"/>
        <v>0</v>
      </c>
      <c r="H273" s="59">
        <f t="shared" si="154"/>
        <v>0</v>
      </c>
      <c r="I273" s="63">
        <f t="shared" si="155"/>
        <v>0</v>
      </c>
      <c r="J273" s="155"/>
      <c r="K273" s="156"/>
      <c r="L273" s="154">
        <v>257</v>
      </c>
      <c r="M273" s="63">
        <f>'Default parameters'!D271</f>
        <v>1.2000000000000001E-19</v>
      </c>
      <c r="N273" s="59">
        <f t="shared" si="156"/>
        <v>0</v>
      </c>
      <c r="O273" s="63">
        <f t="shared" si="157"/>
        <v>0</v>
      </c>
      <c r="P273" s="59">
        <f t="shared" si="158"/>
        <v>0</v>
      </c>
      <c r="Q273" s="63">
        <f t="shared" si="159"/>
        <v>0</v>
      </c>
      <c r="R273" s="59">
        <f t="shared" si="160"/>
        <v>0</v>
      </c>
      <c r="S273" s="63">
        <f t="shared" si="161"/>
        <v>0</v>
      </c>
      <c r="T273" s="155"/>
      <c r="U273" s="156"/>
      <c r="V273" s="154">
        <v>257</v>
      </c>
      <c r="W273" s="63">
        <f>'Default parameters'!E271</f>
        <v>5.2700000000000003E-11</v>
      </c>
      <c r="X273" s="59">
        <f t="shared" ref="X273:X315" si="162">IF(AND(V273&gt;($N$8-1), V273&lt;$N$9),1,0)</f>
        <v>0</v>
      </c>
      <c r="Y273" s="63">
        <f t="shared" ref="Y273:Y315" si="163">X273*W273</f>
        <v>0</v>
      </c>
      <c r="Z273" s="59">
        <f t="shared" ref="Z273:Z315" si="164">IF(AND(V273&gt;($O$8-1), V273&lt;$O$9),1,0)</f>
        <v>0</v>
      </c>
      <c r="AA273" s="63">
        <f t="shared" ref="AA273:AA315" si="165">Z273*W273</f>
        <v>0</v>
      </c>
      <c r="AB273" s="59">
        <f t="shared" ref="AB273:AB315" si="166">IF(AND(V273&gt;($P$8-1), V273&lt;$P$9),1,0)</f>
        <v>0</v>
      </c>
      <c r="AC273" s="63">
        <f t="shared" ref="AC273:AC315" si="167">AB273*W273</f>
        <v>0</v>
      </c>
      <c r="AD273" s="155"/>
      <c r="AE273" s="156"/>
      <c r="AF273" s="154">
        <v>257</v>
      </c>
      <c r="AG273" s="63">
        <f>'Default parameters'!F271</f>
        <v>8.05E-13</v>
      </c>
      <c r="AH273" s="59">
        <f t="shared" ref="AH273:AH315" si="168">IF(AND(AF273&gt;($N$8-1), AF273&lt;$N$9),1,0)</f>
        <v>0</v>
      </c>
      <c r="AI273" s="63">
        <f t="shared" ref="AI273:AI315" si="169">AH273*AG273</f>
        <v>0</v>
      </c>
      <c r="AJ273" s="59">
        <f t="shared" ref="AJ273:AJ315" si="170">IF(AND(AF273&gt;($O$8-1), AF273&lt;$O$9),1,0)</f>
        <v>0</v>
      </c>
      <c r="AK273" s="63">
        <f t="shared" ref="AK273:AK315" si="171">AJ273*AG273</f>
        <v>0</v>
      </c>
      <c r="AL273" s="59">
        <f t="shared" ref="AL273:AL315" si="172">IF(AND(AF273&gt;($P$8-1), AF273&lt;$P$9),1,0)</f>
        <v>0</v>
      </c>
      <c r="AM273" s="63">
        <f t="shared" ref="AM273:AM315" si="173">AL273*AG273</f>
        <v>0</v>
      </c>
      <c r="AN273" s="155"/>
      <c r="AO273" s="156"/>
      <c r="AP273" s="154">
        <v>257</v>
      </c>
      <c r="AQ273" s="63">
        <f>'Default parameters'!G271</f>
        <v>8.8899999999999995E-12</v>
      </c>
      <c r="AR273" s="59">
        <f t="shared" ref="AR273:AR315" si="174">IF(AND(AP273&gt;($N$8-1), AP273&lt;$N$9),1,0)</f>
        <v>0</v>
      </c>
      <c r="AS273" s="63">
        <f t="shared" ref="AS273:AS315" si="175">AR273*AQ273</f>
        <v>0</v>
      </c>
      <c r="AT273" s="59">
        <f t="shared" ref="AT273:AT315" si="176">IF(AND(AP273&gt;($O$8-1), AP273&lt;$O$9),1,0)</f>
        <v>0</v>
      </c>
      <c r="AU273" s="63">
        <f t="shared" ref="AU273:AU315" si="177">AT273*AQ273</f>
        <v>0</v>
      </c>
      <c r="AV273" s="59">
        <f t="shared" ref="AV273:AV315" si="178">IF(AND(AP273&gt;($P$8-1), AP273&lt;$P$9),1,0)</f>
        <v>0</v>
      </c>
      <c r="AW273" s="63">
        <f t="shared" ref="AW273:AW315" si="179">AV273*AQ273</f>
        <v>0</v>
      </c>
      <c r="AX273" s="155"/>
      <c r="AY273" s="156"/>
      <c r="AZ273" s="154">
        <v>257</v>
      </c>
      <c r="BA273" s="63">
        <v>8.8899999999999995E-12</v>
      </c>
      <c r="BB273" s="59">
        <f t="shared" ref="BB273:BB315" si="180">IF(AND(AZ273&gt;($N$8-1), AZ273&lt;$N$9),1,0)</f>
        <v>0</v>
      </c>
      <c r="BC273" s="63">
        <f t="shared" ref="BC273:BC315" si="181">BB273*BA273</f>
        <v>0</v>
      </c>
      <c r="BD273" s="59">
        <f t="shared" ref="BD273:BD315" si="182">IF(AND(AZ273&gt;($O$8-1), AZ273&lt;$O$9),1,0)</f>
        <v>0</v>
      </c>
      <c r="BE273" s="63">
        <f t="shared" ref="BE273:BE315" si="183">BD273*BA273</f>
        <v>0</v>
      </c>
      <c r="BF273" s="59">
        <f t="shared" ref="BF273:BF315" si="184">IF(AND(AZ273&gt;($P$8-1), AZ273&lt;$P$9),1,0)</f>
        <v>0</v>
      </c>
      <c r="BG273" s="63">
        <f t="shared" ref="BG273:BG315" si="185">BF273*BA273</f>
        <v>0</v>
      </c>
    </row>
    <row r="274" spans="2:59" x14ac:dyDescent="0.25">
      <c r="B274" s="154">
        <v>258</v>
      </c>
      <c r="C274" s="63">
        <f>'Default parameters'!C272</f>
        <v>2.5800000000000001E-18</v>
      </c>
      <c r="D274" s="59">
        <f t="shared" si="150"/>
        <v>0</v>
      </c>
      <c r="E274" s="63">
        <f t="shared" si="151"/>
        <v>0</v>
      </c>
      <c r="F274" s="59">
        <f t="shared" si="152"/>
        <v>0</v>
      </c>
      <c r="G274" s="63">
        <f t="shared" si="153"/>
        <v>0</v>
      </c>
      <c r="H274" s="59">
        <f t="shared" si="154"/>
        <v>0</v>
      </c>
      <c r="I274" s="63">
        <f t="shared" si="155"/>
        <v>0</v>
      </c>
      <c r="J274" s="155"/>
      <c r="K274" s="156"/>
      <c r="L274" s="154">
        <v>258</v>
      </c>
      <c r="M274" s="63">
        <f>'Default parameters'!D272</f>
        <v>8.6499999999999995E-20</v>
      </c>
      <c r="N274" s="59">
        <f t="shared" si="156"/>
        <v>0</v>
      </c>
      <c r="O274" s="63">
        <f t="shared" si="157"/>
        <v>0</v>
      </c>
      <c r="P274" s="59">
        <f t="shared" si="158"/>
        <v>0</v>
      </c>
      <c r="Q274" s="63">
        <f t="shared" si="159"/>
        <v>0</v>
      </c>
      <c r="R274" s="59">
        <f t="shared" si="160"/>
        <v>0</v>
      </c>
      <c r="S274" s="63">
        <f t="shared" si="161"/>
        <v>0</v>
      </c>
      <c r="T274" s="155"/>
      <c r="U274" s="156"/>
      <c r="V274" s="154">
        <v>258</v>
      </c>
      <c r="W274" s="63">
        <f>'Default parameters'!E272</f>
        <v>4.42E-11</v>
      </c>
      <c r="X274" s="59">
        <f t="shared" si="162"/>
        <v>0</v>
      </c>
      <c r="Y274" s="63">
        <f t="shared" si="163"/>
        <v>0</v>
      </c>
      <c r="Z274" s="59">
        <f t="shared" si="164"/>
        <v>0</v>
      </c>
      <c r="AA274" s="63">
        <f t="shared" si="165"/>
        <v>0</v>
      </c>
      <c r="AB274" s="59">
        <f t="shared" si="166"/>
        <v>0</v>
      </c>
      <c r="AC274" s="63">
        <f t="shared" si="167"/>
        <v>0</v>
      </c>
      <c r="AD274" s="155"/>
      <c r="AE274" s="156"/>
      <c r="AF274" s="154">
        <v>258</v>
      </c>
      <c r="AG274" s="63">
        <f>'Default parameters'!F272</f>
        <v>6.5800000000000002E-13</v>
      </c>
      <c r="AH274" s="59">
        <f t="shared" si="168"/>
        <v>0</v>
      </c>
      <c r="AI274" s="63">
        <f t="shared" si="169"/>
        <v>0</v>
      </c>
      <c r="AJ274" s="59">
        <f t="shared" si="170"/>
        <v>0</v>
      </c>
      <c r="AK274" s="63">
        <f t="shared" si="171"/>
        <v>0</v>
      </c>
      <c r="AL274" s="59">
        <f t="shared" si="172"/>
        <v>0</v>
      </c>
      <c r="AM274" s="63">
        <f t="shared" si="173"/>
        <v>0</v>
      </c>
      <c r="AN274" s="155"/>
      <c r="AO274" s="156"/>
      <c r="AP274" s="154">
        <v>258</v>
      </c>
      <c r="AQ274" s="63">
        <f>'Default parameters'!G272</f>
        <v>7.4200000000000003E-12</v>
      </c>
      <c r="AR274" s="59">
        <f t="shared" si="174"/>
        <v>0</v>
      </c>
      <c r="AS274" s="63">
        <f t="shared" si="175"/>
        <v>0</v>
      </c>
      <c r="AT274" s="59">
        <f t="shared" si="176"/>
        <v>0</v>
      </c>
      <c r="AU274" s="63">
        <f t="shared" si="177"/>
        <v>0</v>
      </c>
      <c r="AV274" s="59">
        <f t="shared" si="178"/>
        <v>0</v>
      </c>
      <c r="AW274" s="63">
        <f t="shared" si="179"/>
        <v>0</v>
      </c>
      <c r="AX274" s="155"/>
      <c r="AY274" s="156"/>
      <c r="AZ274" s="154">
        <v>258</v>
      </c>
      <c r="BA274" s="63">
        <v>7.4200000000000003E-12</v>
      </c>
      <c r="BB274" s="59">
        <f t="shared" si="180"/>
        <v>0</v>
      </c>
      <c r="BC274" s="63">
        <f t="shared" si="181"/>
        <v>0</v>
      </c>
      <c r="BD274" s="59">
        <f t="shared" si="182"/>
        <v>0</v>
      </c>
      <c r="BE274" s="63">
        <f t="shared" si="183"/>
        <v>0</v>
      </c>
      <c r="BF274" s="59">
        <f t="shared" si="184"/>
        <v>0</v>
      </c>
      <c r="BG274" s="63">
        <f t="shared" si="185"/>
        <v>0</v>
      </c>
    </row>
    <row r="275" spans="2:59" x14ac:dyDescent="0.25">
      <c r="B275" s="154">
        <v>259</v>
      </c>
      <c r="C275" s="63">
        <f>'Default parameters'!C273</f>
        <v>1.8999999999999999E-18</v>
      </c>
      <c r="D275" s="59">
        <f t="shared" si="150"/>
        <v>0</v>
      </c>
      <c r="E275" s="63">
        <f t="shared" si="151"/>
        <v>0</v>
      </c>
      <c r="F275" s="59">
        <f t="shared" si="152"/>
        <v>0</v>
      </c>
      <c r="G275" s="63">
        <f t="shared" si="153"/>
        <v>0</v>
      </c>
      <c r="H275" s="59">
        <f t="shared" si="154"/>
        <v>0</v>
      </c>
      <c r="I275" s="63">
        <f t="shared" si="155"/>
        <v>0</v>
      </c>
      <c r="J275" s="155"/>
      <c r="K275" s="156"/>
      <c r="L275" s="154">
        <v>259</v>
      </c>
      <c r="M275" s="63">
        <f>'Default parameters'!D273</f>
        <v>6.2E-20</v>
      </c>
      <c r="N275" s="59">
        <f t="shared" si="156"/>
        <v>0</v>
      </c>
      <c r="O275" s="63">
        <f t="shared" si="157"/>
        <v>0</v>
      </c>
      <c r="P275" s="59">
        <f t="shared" si="158"/>
        <v>0</v>
      </c>
      <c r="Q275" s="63">
        <f t="shared" si="159"/>
        <v>0</v>
      </c>
      <c r="R275" s="59">
        <f t="shared" si="160"/>
        <v>0</v>
      </c>
      <c r="S275" s="63">
        <f t="shared" si="161"/>
        <v>0</v>
      </c>
      <c r="T275" s="155"/>
      <c r="U275" s="156"/>
      <c r="V275" s="154">
        <v>259</v>
      </c>
      <c r="W275" s="63">
        <f>'Default parameters'!E273</f>
        <v>3.71E-11</v>
      </c>
      <c r="X275" s="59">
        <f t="shared" si="162"/>
        <v>0</v>
      </c>
      <c r="Y275" s="63">
        <f t="shared" si="163"/>
        <v>0</v>
      </c>
      <c r="Z275" s="59">
        <f t="shared" si="164"/>
        <v>0</v>
      </c>
      <c r="AA275" s="63">
        <f t="shared" si="165"/>
        <v>0</v>
      </c>
      <c r="AB275" s="59">
        <f t="shared" si="166"/>
        <v>0</v>
      </c>
      <c r="AC275" s="63">
        <f t="shared" si="167"/>
        <v>0</v>
      </c>
      <c r="AD275" s="155"/>
      <c r="AE275" s="156"/>
      <c r="AF275" s="154">
        <v>259</v>
      </c>
      <c r="AG275" s="63">
        <f>'Default parameters'!F273</f>
        <v>5.3700000000000003E-13</v>
      </c>
      <c r="AH275" s="59">
        <f t="shared" si="168"/>
        <v>0</v>
      </c>
      <c r="AI275" s="63">
        <f t="shared" si="169"/>
        <v>0</v>
      </c>
      <c r="AJ275" s="59">
        <f t="shared" si="170"/>
        <v>0</v>
      </c>
      <c r="AK275" s="63">
        <f t="shared" si="171"/>
        <v>0</v>
      </c>
      <c r="AL275" s="59">
        <f t="shared" si="172"/>
        <v>0</v>
      </c>
      <c r="AM275" s="63">
        <f t="shared" si="173"/>
        <v>0</v>
      </c>
      <c r="AN275" s="155"/>
      <c r="AO275" s="156"/>
      <c r="AP275" s="154">
        <v>259</v>
      </c>
      <c r="AQ275" s="63">
        <f>'Default parameters'!G273</f>
        <v>6.1900000000000001E-12</v>
      </c>
      <c r="AR275" s="59">
        <f t="shared" si="174"/>
        <v>0</v>
      </c>
      <c r="AS275" s="63">
        <f t="shared" si="175"/>
        <v>0</v>
      </c>
      <c r="AT275" s="59">
        <f t="shared" si="176"/>
        <v>0</v>
      </c>
      <c r="AU275" s="63">
        <f t="shared" si="177"/>
        <v>0</v>
      </c>
      <c r="AV275" s="59">
        <f t="shared" si="178"/>
        <v>0</v>
      </c>
      <c r="AW275" s="63">
        <f t="shared" si="179"/>
        <v>0</v>
      </c>
      <c r="AX275" s="155"/>
      <c r="AY275" s="156"/>
      <c r="AZ275" s="154">
        <v>259</v>
      </c>
      <c r="BA275" s="63">
        <v>6.1900000000000001E-12</v>
      </c>
      <c r="BB275" s="59">
        <f t="shared" si="180"/>
        <v>0</v>
      </c>
      <c r="BC275" s="63">
        <f t="shared" si="181"/>
        <v>0</v>
      </c>
      <c r="BD275" s="59">
        <f t="shared" si="182"/>
        <v>0</v>
      </c>
      <c r="BE275" s="63">
        <f t="shared" si="183"/>
        <v>0</v>
      </c>
      <c r="BF275" s="59">
        <f t="shared" si="184"/>
        <v>0</v>
      </c>
      <c r="BG275" s="63">
        <f t="shared" si="185"/>
        <v>0</v>
      </c>
    </row>
    <row r="276" spans="2:59" x14ac:dyDescent="0.25">
      <c r="B276" s="154">
        <v>260</v>
      </c>
      <c r="C276" s="63">
        <f>'Default parameters'!C274</f>
        <v>1.4000000000000001E-18</v>
      </c>
      <c r="D276" s="59">
        <f t="shared" si="150"/>
        <v>0</v>
      </c>
      <c r="E276" s="63">
        <f t="shared" si="151"/>
        <v>0</v>
      </c>
      <c r="F276" s="59">
        <f t="shared" si="152"/>
        <v>0</v>
      </c>
      <c r="G276" s="63">
        <f t="shared" si="153"/>
        <v>0</v>
      </c>
      <c r="H276" s="59">
        <f t="shared" si="154"/>
        <v>0</v>
      </c>
      <c r="I276" s="63">
        <f t="shared" si="155"/>
        <v>0</v>
      </c>
      <c r="J276" s="155"/>
      <c r="K276" s="156"/>
      <c r="L276" s="154">
        <v>260</v>
      </c>
      <c r="M276" s="63">
        <f>'Default parameters'!D274</f>
        <v>4.4300000000000002E-20</v>
      </c>
      <c r="N276" s="59">
        <f t="shared" si="156"/>
        <v>0</v>
      </c>
      <c r="O276" s="63">
        <f t="shared" si="157"/>
        <v>0</v>
      </c>
      <c r="P276" s="59">
        <f t="shared" si="158"/>
        <v>0</v>
      </c>
      <c r="Q276" s="63">
        <f t="shared" si="159"/>
        <v>0</v>
      </c>
      <c r="R276" s="59">
        <f t="shared" si="160"/>
        <v>0</v>
      </c>
      <c r="S276" s="63">
        <f t="shared" si="161"/>
        <v>0</v>
      </c>
      <c r="T276" s="155"/>
      <c r="U276" s="156"/>
      <c r="V276" s="154">
        <v>260</v>
      </c>
      <c r="W276" s="63">
        <f>'Default parameters'!E274</f>
        <v>3.1100000000000001E-11</v>
      </c>
      <c r="X276" s="59">
        <f t="shared" si="162"/>
        <v>0</v>
      </c>
      <c r="Y276" s="63">
        <f t="shared" si="163"/>
        <v>0</v>
      </c>
      <c r="Z276" s="59">
        <f t="shared" si="164"/>
        <v>0</v>
      </c>
      <c r="AA276" s="63">
        <f t="shared" si="165"/>
        <v>0</v>
      </c>
      <c r="AB276" s="59">
        <f t="shared" si="166"/>
        <v>0</v>
      </c>
      <c r="AC276" s="63">
        <f t="shared" si="167"/>
        <v>0</v>
      </c>
      <c r="AD276" s="155"/>
      <c r="AE276" s="156"/>
      <c r="AF276" s="154">
        <v>260</v>
      </c>
      <c r="AG276" s="63">
        <f>'Default parameters'!F274</f>
        <v>4.3700000000000001E-13</v>
      </c>
      <c r="AH276" s="59">
        <f t="shared" si="168"/>
        <v>0</v>
      </c>
      <c r="AI276" s="63">
        <f t="shared" si="169"/>
        <v>0</v>
      </c>
      <c r="AJ276" s="59">
        <f t="shared" si="170"/>
        <v>0</v>
      </c>
      <c r="AK276" s="63">
        <f t="shared" si="171"/>
        <v>0</v>
      </c>
      <c r="AL276" s="59">
        <f t="shared" si="172"/>
        <v>0</v>
      </c>
      <c r="AM276" s="63">
        <f t="shared" si="173"/>
        <v>0</v>
      </c>
      <c r="AN276" s="155"/>
      <c r="AO276" s="156"/>
      <c r="AP276" s="154">
        <v>260</v>
      </c>
      <c r="AQ276" s="63">
        <f>'Default parameters'!G274</f>
        <v>5.1499999999999997E-12</v>
      </c>
      <c r="AR276" s="59">
        <f t="shared" si="174"/>
        <v>0</v>
      </c>
      <c r="AS276" s="63">
        <f t="shared" si="175"/>
        <v>0</v>
      </c>
      <c r="AT276" s="59">
        <f t="shared" si="176"/>
        <v>0</v>
      </c>
      <c r="AU276" s="63">
        <f t="shared" si="177"/>
        <v>0</v>
      </c>
      <c r="AV276" s="59">
        <f t="shared" si="178"/>
        <v>0</v>
      </c>
      <c r="AW276" s="63">
        <f t="shared" si="179"/>
        <v>0</v>
      </c>
      <c r="AX276" s="155"/>
      <c r="AY276" s="156"/>
      <c r="AZ276" s="154">
        <v>260</v>
      </c>
      <c r="BA276" s="63">
        <v>5.1499999999999997E-12</v>
      </c>
      <c r="BB276" s="59">
        <f t="shared" si="180"/>
        <v>0</v>
      </c>
      <c r="BC276" s="63">
        <f t="shared" si="181"/>
        <v>0</v>
      </c>
      <c r="BD276" s="59">
        <f t="shared" si="182"/>
        <v>0</v>
      </c>
      <c r="BE276" s="63">
        <f t="shared" si="183"/>
        <v>0</v>
      </c>
      <c r="BF276" s="59">
        <f t="shared" si="184"/>
        <v>0</v>
      </c>
      <c r="BG276" s="63">
        <f t="shared" si="185"/>
        <v>0</v>
      </c>
    </row>
    <row r="277" spans="2:59" x14ac:dyDescent="0.25">
      <c r="B277" s="154">
        <v>261</v>
      </c>
      <c r="C277" s="63">
        <f>'Default parameters'!C275</f>
        <v>1.0299999999999999E-18</v>
      </c>
      <c r="D277" s="59">
        <f t="shared" si="150"/>
        <v>0</v>
      </c>
      <c r="E277" s="63">
        <f t="shared" si="151"/>
        <v>0</v>
      </c>
      <c r="F277" s="59">
        <f t="shared" si="152"/>
        <v>0</v>
      </c>
      <c r="G277" s="63">
        <f t="shared" si="153"/>
        <v>0</v>
      </c>
      <c r="H277" s="59">
        <f t="shared" si="154"/>
        <v>0</v>
      </c>
      <c r="I277" s="63">
        <f t="shared" si="155"/>
        <v>0</v>
      </c>
      <c r="J277" s="155"/>
      <c r="K277" s="156"/>
      <c r="L277" s="154">
        <v>261</v>
      </c>
      <c r="M277" s="63">
        <f>'Default parameters'!D275</f>
        <v>3.1600000000000002E-20</v>
      </c>
      <c r="N277" s="59">
        <f t="shared" si="156"/>
        <v>0</v>
      </c>
      <c r="O277" s="63">
        <f t="shared" si="157"/>
        <v>0</v>
      </c>
      <c r="P277" s="59">
        <f t="shared" si="158"/>
        <v>0</v>
      </c>
      <c r="Q277" s="63">
        <f t="shared" si="159"/>
        <v>0</v>
      </c>
      <c r="R277" s="59">
        <f t="shared" si="160"/>
        <v>0</v>
      </c>
      <c r="S277" s="63">
        <f t="shared" si="161"/>
        <v>0</v>
      </c>
      <c r="T277" s="155"/>
      <c r="U277" s="156"/>
      <c r="V277" s="154">
        <v>261</v>
      </c>
      <c r="W277" s="63">
        <f>'Default parameters'!E275</f>
        <v>2.6000000000000001E-11</v>
      </c>
      <c r="X277" s="59">
        <f t="shared" si="162"/>
        <v>0</v>
      </c>
      <c r="Y277" s="63">
        <f t="shared" si="163"/>
        <v>0</v>
      </c>
      <c r="Z277" s="59">
        <f t="shared" si="164"/>
        <v>0</v>
      </c>
      <c r="AA277" s="63">
        <f t="shared" si="165"/>
        <v>0</v>
      </c>
      <c r="AB277" s="59">
        <f t="shared" si="166"/>
        <v>0</v>
      </c>
      <c r="AC277" s="63">
        <f t="shared" si="167"/>
        <v>0</v>
      </c>
      <c r="AD277" s="155"/>
      <c r="AE277" s="156"/>
      <c r="AF277" s="154">
        <v>261</v>
      </c>
      <c r="AG277" s="63">
        <f>'Default parameters'!F275</f>
        <v>3.55E-13</v>
      </c>
      <c r="AH277" s="59">
        <f t="shared" si="168"/>
        <v>0</v>
      </c>
      <c r="AI277" s="63">
        <f t="shared" si="169"/>
        <v>0</v>
      </c>
      <c r="AJ277" s="59">
        <f t="shared" si="170"/>
        <v>0</v>
      </c>
      <c r="AK277" s="63">
        <f t="shared" si="171"/>
        <v>0</v>
      </c>
      <c r="AL277" s="59">
        <f t="shared" si="172"/>
        <v>0</v>
      </c>
      <c r="AM277" s="63">
        <f t="shared" si="173"/>
        <v>0</v>
      </c>
      <c r="AN277" s="155"/>
      <c r="AO277" s="156"/>
      <c r="AP277" s="154">
        <v>261</v>
      </c>
      <c r="AQ277" s="63">
        <f>'Default parameters'!G275</f>
        <v>4.2800000000000003E-12</v>
      </c>
      <c r="AR277" s="59">
        <f t="shared" si="174"/>
        <v>0</v>
      </c>
      <c r="AS277" s="63">
        <f t="shared" si="175"/>
        <v>0</v>
      </c>
      <c r="AT277" s="59">
        <f t="shared" si="176"/>
        <v>0</v>
      </c>
      <c r="AU277" s="63">
        <f t="shared" si="177"/>
        <v>0</v>
      </c>
      <c r="AV277" s="59">
        <f t="shared" si="178"/>
        <v>0</v>
      </c>
      <c r="AW277" s="63">
        <f t="shared" si="179"/>
        <v>0</v>
      </c>
      <c r="AX277" s="155"/>
      <c r="AY277" s="156"/>
      <c r="AZ277" s="154">
        <v>261</v>
      </c>
      <c r="BA277" s="63">
        <v>4.2800000000000003E-12</v>
      </c>
      <c r="BB277" s="59">
        <f t="shared" si="180"/>
        <v>0</v>
      </c>
      <c r="BC277" s="63">
        <f t="shared" si="181"/>
        <v>0</v>
      </c>
      <c r="BD277" s="59">
        <f t="shared" si="182"/>
        <v>0</v>
      </c>
      <c r="BE277" s="63">
        <f t="shared" si="183"/>
        <v>0</v>
      </c>
      <c r="BF277" s="59">
        <f t="shared" si="184"/>
        <v>0</v>
      </c>
      <c r="BG277" s="63">
        <f t="shared" si="185"/>
        <v>0</v>
      </c>
    </row>
    <row r="278" spans="2:59" x14ac:dyDescent="0.25">
      <c r="B278" s="154">
        <v>262</v>
      </c>
      <c r="C278" s="63">
        <f>'Default parameters'!C276</f>
        <v>7.5299999999999996E-19</v>
      </c>
      <c r="D278" s="59">
        <f t="shared" si="150"/>
        <v>0</v>
      </c>
      <c r="E278" s="63">
        <f t="shared" si="151"/>
        <v>0</v>
      </c>
      <c r="F278" s="59">
        <f t="shared" si="152"/>
        <v>0</v>
      </c>
      <c r="G278" s="63">
        <f t="shared" si="153"/>
        <v>0</v>
      </c>
      <c r="H278" s="59">
        <f t="shared" si="154"/>
        <v>0</v>
      </c>
      <c r="I278" s="63">
        <f t="shared" si="155"/>
        <v>0</v>
      </c>
      <c r="J278" s="155"/>
      <c r="K278" s="156"/>
      <c r="L278" s="154">
        <v>262</v>
      </c>
      <c r="M278" s="63">
        <f>'Default parameters'!D276</f>
        <v>2.2500000000000001E-20</v>
      </c>
      <c r="N278" s="59">
        <f t="shared" si="156"/>
        <v>0</v>
      </c>
      <c r="O278" s="63">
        <f t="shared" si="157"/>
        <v>0</v>
      </c>
      <c r="P278" s="59">
        <f t="shared" si="158"/>
        <v>0</v>
      </c>
      <c r="Q278" s="63">
        <f t="shared" si="159"/>
        <v>0</v>
      </c>
      <c r="R278" s="59">
        <f t="shared" si="160"/>
        <v>0</v>
      </c>
      <c r="S278" s="63">
        <f t="shared" si="161"/>
        <v>0</v>
      </c>
      <c r="T278" s="155"/>
      <c r="U278" s="156"/>
      <c r="V278" s="154">
        <v>262</v>
      </c>
      <c r="W278" s="63">
        <f>'Default parameters'!E276</f>
        <v>2.17E-11</v>
      </c>
      <c r="X278" s="59">
        <f t="shared" si="162"/>
        <v>0</v>
      </c>
      <c r="Y278" s="63">
        <f t="shared" si="163"/>
        <v>0</v>
      </c>
      <c r="Z278" s="59">
        <f t="shared" si="164"/>
        <v>0</v>
      </c>
      <c r="AA278" s="63">
        <f t="shared" si="165"/>
        <v>0</v>
      </c>
      <c r="AB278" s="59">
        <f t="shared" si="166"/>
        <v>0</v>
      </c>
      <c r="AC278" s="63">
        <f t="shared" si="167"/>
        <v>0</v>
      </c>
      <c r="AD278" s="155"/>
      <c r="AE278" s="156"/>
      <c r="AF278" s="154">
        <v>262</v>
      </c>
      <c r="AG278" s="63">
        <f>'Default parameters'!F276</f>
        <v>2.8799999999999998E-13</v>
      </c>
      <c r="AH278" s="59">
        <f t="shared" si="168"/>
        <v>0</v>
      </c>
      <c r="AI278" s="63">
        <f t="shared" si="169"/>
        <v>0</v>
      </c>
      <c r="AJ278" s="59">
        <f t="shared" si="170"/>
        <v>0</v>
      </c>
      <c r="AK278" s="63">
        <f t="shared" si="171"/>
        <v>0</v>
      </c>
      <c r="AL278" s="59">
        <f t="shared" si="172"/>
        <v>0</v>
      </c>
      <c r="AM278" s="63">
        <f t="shared" si="173"/>
        <v>0</v>
      </c>
      <c r="AN278" s="155"/>
      <c r="AO278" s="156"/>
      <c r="AP278" s="154">
        <v>262</v>
      </c>
      <c r="AQ278" s="63">
        <f>'Default parameters'!G276</f>
        <v>3.5600000000000002E-12</v>
      </c>
      <c r="AR278" s="59">
        <f t="shared" si="174"/>
        <v>0</v>
      </c>
      <c r="AS278" s="63">
        <f t="shared" si="175"/>
        <v>0</v>
      </c>
      <c r="AT278" s="59">
        <f t="shared" si="176"/>
        <v>0</v>
      </c>
      <c r="AU278" s="63">
        <f t="shared" si="177"/>
        <v>0</v>
      </c>
      <c r="AV278" s="59">
        <f t="shared" si="178"/>
        <v>0</v>
      </c>
      <c r="AW278" s="63">
        <f t="shared" si="179"/>
        <v>0</v>
      </c>
      <c r="AX278" s="155"/>
      <c r="AY278" s="156"/>
      <c r="AZ278" s="154">
        <v>262</v>
      </c>
      <c r="BA278" s="63">
        <v>3.5600000000000002E-12</v>
      </c>
      <c r="BB278" s="59">
        <f t="shared" si="180"/>
        <v>0</v>
      </c>
      <c r="BC278" s="63">
        <f t="shared" si="181"/>
        <v>0</v>
      </c>
      <c r="BD278" s="59">
        <f t="shared" si="182"/>
        <v>0</v>
      </c>
      <c r="BE278" s="63">
        <f t="shared" si="183"/>
        <v>0</v>
      </c>
      <c r="BF278" s="59">
        <f t="shared" si="184"/>
        <v>0</v>
      </c>
      <c r="BG278" s="63">
        <f t="shared" si="185"/>
        <v>0</v>
      </c>
    </row>
    <row r="279" spans="2:59" x14ac:dyDescent="0.25">
      <c r="B279" s="154">
        <v>263</v>
      </c>
      <c r="C279" s="63">
        <f>'Default parameters'!C277</f>
        <v>5.4999999999999996E-19</v>
      </c>
      <c r="D279" s="59">
        <f t="shared" si="150"/>
        <v>0</v>
      </c>
      <c r="E279" s="63">
        <f t="shared" si="151"/>
        <v>0</v>
      </c>
      <c r="F279" s="59">
        <f t="shared" si="152"/>
        <v>0</v>
      </c>
      <c r="G279" s="63">
        <f t="shared" si="153"/>
        <v>0</v>
      </c>
      <c r="H279" s="59">
        <f t="shared" si="154"/>
        <v>0</v>
      </c>
      <c r="I279" s="63">
        <f t="shared" si="155"/>
        <v>0</v>
      </c>
      <c r="J279" s="155"/>
      <c r="K279" s="156"/>
      <c r="L279" s="154">
        <v>263</v>
      </c>
      <c r="M279" s="63">
        <f>'Default parameters'!D277</f>
        <v>1.5900000000000001E-20</v>
      </c>
      <c r="N279" s="59">
        <f t="shared" si="156"/>
        <v>0</v>
      </c>
      <c r="O279" s="63">
        <f t="shared" si="157"/>
        <v>0</v>
      </c>
      <c r="P279" s="59">
        <f t="shared" si="158"/>
        <v>0</v>
      </c>
      <c r="Q279" s="63">
        <f t="shared" si="159"/>
        <v>0</v>
      </c>
      <c r="R279" s="59">
        <f t="shared" si="160"/>
        <v>0</v>
      </c>
      <c r="S279" s="63">
        <f t="shared" si="161"/>
        <v>0</v>
      </c>
      <c r="T279" s="155"/>
      <c r="U279" s="156"/>
      <c r="V279" s="154">
        <v>263</v>
      </c>
      <c r="W279" s="63">
        <f>'Default parameters'!E277</f>
        <v>1.7999999999999999E-11</v>
      </c>
      <c r="X279" s="59">
        <f t="shared" si="162"/>
        <v>0</v>
      </c>
      <c r="Y279" s="63">
        <f t="shared" si="163"/>
        <v>0</v>
      </c>
      <c r="Z279" s="59">
        <f t="shared" si="164"/>
        <v>0</v>
      </c>
      <c r="AA279" s="63">
        <f t="shared" si="165"/>
        <v>0</v>
      </c>
      <c r="AB279" s="59">
        <f t="shared" si="166"/>
        <v>0</v>
      </c>
      <c r="AC279" s="63">
        <f t="shared" si="167"/>
        <v>0</v>
      </c>
      <c r="AD279" s="155"/>
      <c r="AE279" s="156"/>
      <c r="AF279" s="154">
        <v>263</v>
      </c>
      <c r="AG279" s="63">
        <f>'Default parameters'!F277</f>
        <v>2.3400000000000001E-13</v>
      </c>
      <c r="AH279" s="59">
        <f t="shared" si="168"/>
        <v>0</v>
      </c>
      <c r="AI279" s="63">
        <f t="shared" si="169"/>
        <v>0</v>
      </c>
      <c r="AJ279" s="59">
        <f t="shared" si="170"/>
        <v>0</v>
      </c>
      <c r="AK279" s="63">
        <f t="shared" si="171"/>
        <v>0</v>
      </c>
      <c r="AL279" s="59">
        <f t="shared" si="172"/>
        <v>0</v>
      </c>
      <c r="AM279" s="63">
        <f t="shared" si="173"/>
        <v>0</v>
      </c>
      <c r="AN279" s="155"/>
      <c r="AO279" s="156"/>
      <c r="AP279" s="154">
        <v>263</v>
      </c>
      <c r="AQ279" s="63">
        <f>'Default parameters'!G277</f>
        <v>2.9500000000000002E-12</v>
      </c>
      <c r="AR279" s="59">
        <f t="shared" si="174"/>
        <v>0</v>
      </c>
      <c r="AS279" s="63">
        <f t="shared" si="175"/>
        <v>0</v>
      </c>
      <c r="AT279" s="59">
        <f t="shared" si="176"/>
        <v>0</v>
      </c>
      <c r="AU279" s="63">
        <f t="shared" si="177"/>
        <v>0</v>
      </c>
      <c r="AV279" s="59">
        <f t="shared" si="178"/>
        <v>0</v>
      </c>
      <c r="AW279" s="63">
        <f t="shared" si="179"/>
        <v>0</v>
      </c>
      <c r="AX279" s="155"/>
      <c r="AY279" s="156"/>
      <c r="AZ279" s="154">
        <v>263</v>
      </c>
      <c r="BA279" s="63">
        <v>2.9500000000000002E-12</v>
      </c>
      <c r="BB279" s="59">
        <f t="shared" si="180"/>
        <v>0</v>
      </c>
      <c r="BC279" s="63">
        <f t="shared" si="181"/>
        <v>0</v>
      </c>
      <c r="BD279" s="59">
        <f t="shared" si="182"/>
        <v>0</v>
      </c>
      <c r="BE279" s="63">
        <f t="shared" si="183"/>
        <v>0</v>
      </c>
      <c r="BF279" s="59">
        <f t="shared" si="184"/>
        <v>0</v>
      </c>
      <c r="BG279" s="63">
        <f t="shared" si="185"/>
        <v>0</v>
      </c>
    </row>
    <row r="280" spans="2:59" x14ac:dyDescent="0.25">
      <c r="B280" s="154">
        <v>264</v>
      </c>
      <c r="C280" s="63">
        <f>'Default parameters'!C278</f>
        <v>4.0100000000000002E-19</v>
      </c>
      <c r="D280" s="59">
        <f t="shared" si="150"/>
        <v>0</v>
      </c>
      <c r="E280" s="63">
        <f t="shared" si="151"/>
        <v>0</v>
      </c>
      <c r="F280" s="59">
        <f t="shared" si="152"/>
        <v>0</v>
      </c>
      <c r="G280" s="63">
        <f t="shared" si="153"/>
        <v>0</v>
      </c>
      <c r="H280" s="59">
        <f t="shared" si="154"/>
        <v>0</v>
      </c>
      <c r="I280" s="63">
        <f t="shared" si="155"/>
        <v>0</v>
      </c>
      <c r="J280" s="155"/>
      <c r="K280" s="156"/>
      <c r="L280" s="154">
        <v>264</v>
      </c>
      <c r="M280" s="63">
        <f>'Default parameters'!D278</f>
        <v>1.13E-20</v>
      </c>
      <c r="N280" s="59">
        <f t="shared" si="156"/>
        <v>0</v>
      </c>
      <c r="O280" s="63">
        <f t="shared" si="157"/>
        <v>0</v>
      </c>
      <c r="P280" s="59">
        <f t="shared" si="158"/>
        <v>0</v>
      </c>
      <c r="Q280" s="63">
        <f t="shared" si="159"/>
        <v>0</v>
      </c>
      <c r="R280" s="59">
        <f t="shared" si="160"/>
        <v>0</v>
      </c>
      <c r="S280" s="63">
        <f t="shared" si="161"/>
        <v>0</v>
      </c>
      <c r="T280" s="155"/>
      <c r="U280" s="156"/>
      <c r="V280" s="154">
        <v>264</v>
      </c>
      <c r="W280" s="63">
        <f>'Default parameters'!E278</f>
        <v>1.5E-11</v>
      </c>
      <c r="X280" s="59">
        <f t="shared" si="162"/>
        <v>0</v>
      </c>
      <c r="Y280" s="63">
        <f t="shared" si="163"/>
        <v>0</v>
      </c>
      <c r="Z280" s="59">
        <f t="shared" si="164"/>
        <v>0</v>
      </c>
      <c r="AA280" s="63">
        <f t="shared" si="165"/>
        <v>0</v>
      </c>
      <c r="AB280" s="59">
        <f t="shared" si="166"/>
        <v>0</v>
      </c>
      <c r="AC280" s="63">
        <f t="shared" si="167"/>
        <v>0</v>
      </c>
      <c r="AD280" s="155"/>
      <c r="AE280" s="156"/>
      <c r="AF280" s="154">
        <v>264</v>
      </c>
      <c r="AG280" s="63">
        <f>'Default parameters'!F278</f>
        <v>1.89E-13</v>
      </c>
      <c r="AH280" s="59">
        <f t="shared" si="168"/>
        <v>0</v>
      </c>
      <c r="AI280" s="63">
        <f t="shared" si="169"/>
        <v>0</v>
      </c>
      <c r="AJ280" s="59">
        <f t="shared" si="170"/>
        <v>0</v>
      </c>
      <c r="AK280" s="63">
        <f t="shared" si="171"/>
        <v>0</v>
      </c>
      <c r="AL280" s="59">
        <f t="shared" si="172"/>
        <v>0</v>
      </c>
      <c r="AM280" s="63">
        <f t="shared" si="173"/>
        <v>0</v>
      </c>
      <c r="AN280" s="155"/>
      <c r="AO280" s="156"/>
      <c r="AP280" s="154">
        <v>264</v>
      </c>
      <c r="AQ280" s="63">
        <f>'Default parameters'!G278</f>
        <v>2.4400000000000001E-12</v>
      </c>
      <c r="AR280" s="59">
        <f t="shared" si="174"/>
        <v>0</v>
      </c>
      <c r="AS280" s="63">
        <f t="shared" si="175"/>
        <v>0</v>
      </c>
      <c r="AT280" s="59">
        <f t="shared" si="176"/>
        <v>0</v>
      </c>
      <c r="AU280" s="63">
        <f t="shared" si="177"/>
        <v>0</v>
      </c>
      <c r="AV280" s="59">
        <f t="shared" si="178"/>
        <v>0</v>
      </c>
      <c r="AW280" s="63">
        <f t="shared" si="179"/>
        <v>0</v>
      </c>
      <c r="AX280" s="155"/>
      <c r="AY280" s="156"/>
      <c r="AZ280" s="154">
        <v>264</v>
      </c>
      <c r="BA280" s="63">
        <v>2.4400000000000001E-12</v>
      </c>
      <c r="BB280" s="59">
        <f t="shared" si="180"/>
        <v>0</v>
      </c>
      <c r="BC280" s="63">
        <f t="shared" si="181"/>
        <v>0</v>
      </c>
      <c r="BD280" s="59">
        <f t="shared" si="182"/>
        <v>0</v>
      </c>
      <c r="BE280" s="63">
        <f t="shared" si="183"/>
        <v>0</v>
      </c>
      <c r="BF280" s="59">
        <f t="shared" si="184"/>
        <v>0</v>
      </c>
      <c r="BG280" s="63">
        <f t="shared" si="185"/>
        <v>0</v>
      </c>
    </row>
    <row r="281" spans="2:59" x14ac:dyDescent="0.25">
      <c r="B281" s="154">
        <v>265</v>
      </c>
      <c r="C281" s="63">
        <f>'Default parameters'!C279</f>
        <v>2.9099999999999998E-19</v>
      </c>
      <c r="D281" s="59">
        <f t="shared" si="150"/>
        <v>0</v>
      </c>
      <c r="E281" s="63">
        <f t="shared" si="151"/>
        <v>0</v>
      </c>
      <c r="F281" s="59">
        <f t="shared" si="152"/>
        <v>0</v>
      </c>
      <c r="G281" s="63">
        <f t="shared" si="153"/>
        <v>0</v>
      </c>
      <c r="H281" s="59">
        <f t="shared" si="154"/>
        <v>0</v>
      </c>
      <c r="I281" s="63">
        <f t="shared" si="155"/>
        <v>0</v>
      </c>
      <c r="J281" s="155"/>
      <c r="K281" s="156"/>
      <c r="L281" s="154">
        <v>265</v>
      </c>
      <c r="M281" s="63">
        <f>'Default parameters'!D279</f>
        <v>7.9500000000000006E-21</v>
      </c>
      <c r="N281" s="59">
        <f t="shared" si="156"/>
        <v>0</v>
      </c>
      <c r="O281" s="63">
        <f t="shared" si="157"/>
        <v>0</v>
      </c>
      <c r="P281" s="59">
        <f t="shared" si="158"/>
        <v>0</v>
      </c>
      <c r="Q281" s="63">
        <f t="shared" si="159"/>
        <v>0</v>
      </c>
      <c r="R281" s="59">
        <f t="shared" si="160"/>
        <v>0</v>
      </c>
      <c r="S281" s="63">
        <f t="shared" si="161"/>
        <v>0</v>
      </c>
      <c r="T281" s="155"/>
      <c r="U281" s="156"/>
      <c r="V281" s="154">
        <v>265</v>
      </c>
      <c r="W281" s="63">
        <f>'Default parameters'!E279</f>
        <v>1.25E-11</v>
      </c>
      <c r="X281" s="59">
        <f t="shared" si="162"/>
        <v>0</v>
      </c>
      <c r="Y281" s="63">
        <f t="shared" si="163"/>
        <v>0</v>
      </c>
      <c r="Z281" s="59">
        <f t="shared" si="164"/>
        <v>0</v>
      </c>
      <c r="AA281" s="63">
        <f t="shared" si="165"/>
        <v>0</v>
      </c>
      <c r="AB281" s="59">
        <f t="shared" si="166"/>
        <v>0</v>
      </c>
      <c r="AC281" s="63">
        <f t="shared" si="167"/>
        <v>0</v>
      </c>
      <c r="AD281" s="155"/>
      <c r="AE281" s="156"/>
      <c r="AF281" s="154">
        <v>265</v>
      </c>
      <c r="AG281" s="63">
        <f>'Default parameters'!F279</f>
        <v>1.53E-13</v>
      </c>
      <c r="AH281" s="59">
        <f t="shared" si="168"/>
        <v>0</v>
      </c>
      <c r="AI281" s="63">
        <f t="shared" si="169"/>
        <v>0</v>
      </c>
      <c r="AJ281" s="59">
        <f t="shared" si="170"/>
        <v>0</v>
      </c>
      <c r="AK281" s="63">
        <f t="shared" si="171"/>
        <v>0</v>
      </c>
      <c r="AL281" s="59">
        <f t="shared" si="172"/>
        <v>0</v>
      </c>
      <c r="AM281" s="63">
        <f t="shared" si="173"/>
        <v>0</v>
      </c>
      <c r="AN281" s="155"/>
      <c r="AO281" s="156"/>
      <c r="AP281" s="154">
        <v>265</v>
      </c>
      <c r="AQ281" s="63">
        <f>'Default parameters'!G279</f>
        <v>2.0199999999999999E-12</v>
      </c>
      <c r="AR281" s="59">
        <f t="shared" si="174"/>
        <v>0</v>
      </c>
      <c r="AS281" s="63">
        <f t="shared" si="175"/>
        <v>0</v>
      </c>
      <c r="AT281" s="59">
        <f t="shared" si="176"/>
        <v>0</v>
      </c>
      <c r="AU281" s="63">
        <f t="shared" si="177"/>
        <v>0</v>
      </c>
      <c r="AV281" s="59">
        <f t="shared" si="178"/>
        <v>0</v>
      </c>
      <c r="AW281" s="63">
        <f t="shared" si="179"/>
        <v>0</v>
      </c>
      <c r="AX281" s="155"/>
      <c r="AY281" s="156"/>
      <c r="AZ281" s="154">
        <v>265</v>
      </c>
      <c r="BA281" s="63">
        <v>2.0199999999999999E-12</v>
      </c>
      <c r="BB281" s="59">
        <f t="shared" si="180"/>
        <v>0</v>
      </c>
      <c r="BC281" s="63">
        <f t="shared" si="181"/>
        <v>0</v>
      </c>
      <c r="BD281" s="59">
        <f t="shared" si="182"/>
        <v>0</v>
      </c>
      <c r="BE281" s="63">
        <f t="shared" si="183"/>
        <v>0</v>
      </c>
      <c r="BF281" s="59">
        <f t="shared" si="184"/>
        <v>0</v>
      </c>
      <c r="BG281" s="63">
        <f t="shared" si="185"/>
        <v>0</v>
      </c>
    </row>
    <row r="282" spans="2:59" x14ac:dyDescent="0.25">
      <c r="B282" s="154">
        <v>266</v>
      </c>
      <c r="C282" s="63">
        <f>'Default parameters'!C280</f>
        <v>2.11E-19</v>
      </c>
      <c r="D282" s="59">
        <f t="shared" si="150"/>
        <v>0</v>
      </c>
      <c r="E282" s="63">
        <f t="shared" si="151"/>
        <v>0</v>
      </c>
      <c r="F282" s="59">
        <f t="shared" si="152"/>
        <v>0</v>
      </c>
      <c r="G282" s="63">
        <f t="shared" si="153"/>
        <v>0</v>
      </c>
      <c r="H282" s="59">
        <f t="shared" si="154"/>
        <v>0</v>
      </c>
      <c r="I282" s="63">
        <f t="shared" si="155"/>
        <v>0</v>
      </c>
      <c r="J282" s="155"/>
      <c r="K282" s="156"/>
      <c r="L282" s="154">
        <v>266</v>
      </c>
      <c r="M282" s="63">
        <f>'Default parameters'!D280</f>
        <v>5.5900000000000002E-21</v>
      </c>
      <c r="N282" s="59">
        <f t="shared" si="156"/>
        <v>0</v>
      </c>
      <c r="O282" s="63">
        <f t="shared" si="157"/>
        <v>0</v>
      </c>
      <c r="P282" s="59">
        <f t="shared" si="158"/>
        <v>0</v>
      </c>
      <c r="Q282" s="63">
        <f t="shared" si="159"/>
        <v>0</v>
      </c>
      <c r="R282" s="59">
        <f t="shared" si="160"/>
        <v>0</v>
      </c>
      <c r="S282" s="63">
        <f t="shared" si="161"/>
        <v>0</v>
      </c>
      <c r="T282" s="155"/>
      <c r="U282" s="156"/>
      <c r="V282" s="154">
        <v>266</v>
      </c>
      <c r="W282" s="63">
        <f>'Default parameters'!E280</f>
        <v>1.0299999999999999E-11</v>
      </c>
      <c r="X282" s="59">
        <f t="shared" si="162"/>
        <v>0</v>
      </c>
      <c r="Y282" s="63">
        <f t="shared" si="163"/>
        <v>0</v>
      </c>
      <c r="Z282" s="59">
        <f t="shared" si="164"/>
        <v>0</v>
      </c>
      <c r="AA282" s="63">
        <f t="shared" si="165"/>
        <v>0</v>
      </c>
      <c r="AB282" s="59">
        <f t="shared" si="166"/>
        <v>0</v>
      </c>
      <c r="AC282" s="63">
        <f t="shared" si="167"/>
        <v>0</v>
      </c>
      <c r="AD282" s="155"/>
      <c r="AE282" s="156"/>
      <c r="AF282" s="154">
        <v>266</v>
      </c>
      <c r="AG282" s="63">
        <f>'Default parameters'!F280</f>
        <v>1.2300000000000001E-13</v>
      </c>
      <c r="AH282" s="59">
        <f t="shared" si="168"/>
        <v>0</v>
      </c>
      <c r="AI282" s="63">
        <f t="shared" si="169"/>
        <v>0</v>
      </c>
      <c r="AJ282" s="59">
        <f t="shared" si="170"/>
        <v>0</v>
      </c>
      <c r="AK282" s="63">
        <f t="shared" si="171"/>
        <v>0</v>
      </c>
      <c r="AL282" s="59">
        <f t="shared" si="172"/>
        <v>0</v>
      </c>
      <c r="AM282" s="63">
        <f t="shared" si="173"/>
        <v>0</v>
      </c>
      <c r="AN282" s="155"/>
      <c r="AO282" s="156"/>
      <c r="AP282" s="154">
        <v>266</v>
      </c>
      <c r="AQ282" s="63">
        <f>'Default parameters'!G280</f>
        <v>1.66E-12</v>
      </c>
      <c r="AR282" s="59">
        <f t="shared" si="174"/>
        <v>0</v>
      </c>
      <c r="AS282" s="63">
        <f t="shared" si="175"/>
        <v>0</v>
      </c>
      <c r="AT282" s="59">
        <f t="shared" si="176"/>
        <v>0</v>
      </c>
      <c r="AU282" s="63">
        <f t="shared" si="177"/>
        <v>0</v>
      </c>
      <c r="AV282" s="59">
        <f t="shared" si="178"/>
        <v>0</v>
      </c>
      <c r="AW282" s="63">
        <f t="shared" si="179"/>
        <v>0</v>
      </c>
      <c r="AX282" s="155"/>
      <c r="AY282" s="156"/>
      <c r="AZ282" s="154">
        <v>266</v>
      </c>
      <c r="BA282" s="63">
        <v>1.66E-12</v>
      </c>
      <c r="BB282" s="59">
        <f t="shared" si="180"/>
        <v>0</v>
      </c>
      <c r="BC282" s="63">
        <f t="shared" si="181"/>
        <v>0</v>
      </c>
      <c r="BD282" s="59">
        <f t="shared" si="182"/>
        <v>0</v>
      </c>
      <c r="BE282" s="63">
        <f t="shared" si="183"/>
        <v>0</v>
      </c>
      <c r="BF282" s="59">
        <f t="shared" si="184"/>
        <v>0</v>
      </c>
      <c r="BG282" s="63">
        <f t="shared" si="185"/>
        <v>0</v>
      </c>
    </row>
    <row r="283" spans="2:59" x14ac:dyDescent="0.25">
      <c r="B283" s="154">
        <v>267</v>
      </c>
      <c r="C283" s="63">
        <f>'Default parameters'!C281</f>
        <v>1.53E-19</v>
      </c>
      <c r="D283" s="59">
        <f t="shared" si="150"/>
        <v>0</v>
      </c>
      <c r="E283" s="63">
        <f t="shared" si="151"/>
        <v>0</v>
      </c>
      <c r="F283" s="59">
        <f t="shared" si="152"/>
        <v>0</v>
      </c>
      <c r="G283" s="63">
        <f t="shared" si="153"/>
        <v>0</v>
      </c>
      <c r="H283" s="59">
        <f t="shared" si="154"/>
        <v>0</v>
      </c>
      <c r="I283" s="63">
        <f t="shared" si="155"/>
        <v>0</v>
      </c>
      <c r="J283" s="155"/>
      <c r="K283" s="156"/>
      <c r="L283" s="154">
        <v>267</v>
      </c>
      <c r="M283" s="63">
        <f>'Default parameters'!D281</f>
        <v>3.9199999999999998E-21</v>
      </c>
      <c r="N283" s="59">
        <f t="shared" si="156"/>
        <v>0</v>
      </c>
      <c r="O283" s="63">
        <f t="shared" si="157"/>
        <v>0</v>
      </c>
      <c r="P283" s="59">
        <f t="shared" si="158"/>
        <v>0</v>
      </c>
      <c r="Q283" s="63">
        <f t="shared" si="159"/>
        <v>0</v>
      </c>
      <c r="R283" s="59">
        <f t="shared" si="160"/>
        <v>0</v>
      </c>
      <c r="S283" s="63">
        <f t="shared" si="161"/>
        <v>0</v>
      </c>
      <c r="T283" s="155"/>
      <c r="U283" s="156"/>
      <c r="V283" s="154">
        <v>267</v>
      </c>
      <c r="W283" s="63">
        <f>'Default parameters'!E281</f>
        <v>8.5400000000000004E-12</v>
      </c>
      <c r="X283" s="59">
        <f t="shared" si="162"/>
        <v>0</v>
      </c>
      <c r="Y283" s="63">
        <f t="shared" si="163"/>
        <v>0</v>
      </c>
      <c r="Z283" s="59">
        <f t="shared" si="164"/>
        <v>0</v>
      </c>
      <c r="AA283" s="63">
        <f t="shared" si="165"/>
        <v>0</v>
      </c>
      <c r="AB283" s="59">
        <f t="shared" si="166"/>
        <v>0</v>
      </c>
      <c r="AC283" s="63">
        <f t="shared" si="167"/>
        <v>0</v>
      </c>
      <c r="AD283" s="155"/>
      <c r="AE283" s="156"/>
      <c r="AF283" s="154">
        <v>267</v>
      </c>
      <c r="AG283" s="63">
        <f>'Default parameters'!F281</f>
        <v>9.8999999999999995E-14</v>
      </c>
      <c r="AH283" s="59">
        <f t="shared" si="168"/>
        <v>0</v>
      </c>
      <c r="AI283" s="63">
        <f t="shared" si="169"/>
        <v>0</v>
      </c>
      <c r="AJ283" s="59">
        <f t="shared" si="170"/>
        <v>0</v>
      </c>
      <c r="AK283" s="63">
        <f t="shared" si="171"/>
        <v>0</v>
      </c>
      <c r="AL283" s="59">
        <f t="shared" si="172"/>
        <v>0</v>
      </c>
      <c r="AM283" s="63">
        <f t="shared" si="173"/>
        <v>0</v>
      </c>
      <c r="AN283" s="155"/>
      <c r="AO283" s="156"/>
      <c r="AP283" s="154">
        <v>267</v>
      </c>
      <c r="AQ283" s="63">
        <f>'Default parameters'!G281</f>
        <v>1.37E-12</v>
      </c>
      <c r="AR283" s="59">
        <f t="shared" si="174"/>
        <v>0</v>
      </c>
      <c r="AS283" s="63">
        <f t="shared" si="175"/>
        <v>0</v>
      </c>
      <c r="AT283" s="59">
        <f t="shared" si="176"/>
        <v>0</v>
      </c>
      <c r="AU283" s="63">
        <f t="shared" si="177"/>
        <v>0</v>
      </c>
      <c r="AV283" s="59">
        <f t="shared" si="178"/>
        <v>0</v>
      </c>
      <c r="AW283" s="63">
        <f t="shared" si="179"/>
        <v>0</v>
      </c>
      <c r="AX283" s="155"/>
      <c r="AY283" s="156"/>
      <c r="AZ283" s="154">
        <v>267</v>
      </c>
      <c r="BA283" s="63">
        <v>1.37E-12</v>
      </c>
      <c r="BB283" s="59">
        <f t="shared" si="180"/>
        <v>0</v>
      </c>
      <c r="BC283" s="63">
        <f t="shared" si="181"/>
        <v>0</v>
      </c>
      <c r="BD283" s="59">
        <f t="shared" si="182"/>
        <v>0</v>
      </c>
      <c r="BE283" s="63">
        <f t="shared" si="183"/>
        <v>0</v>
      </c>
      <c r="BF283" s="59">
        <f t="shared" si="184"/>
        <v>0</v>
      </c>
      <c r="BG283" s="63">
        <f t="shared" si="185"/>
        <v>0</v>
      </c>
    </row>
    <row r="284" spans="2:59" x14ac:dyDescent="0.25">
      <c r="B284" s="154">
        <v>268</v>
      </c>
      <c r="C284" s="63">
        <f>'Default parameters'!C282</f>
        <v>1.0999999999999999E-19</v>
      </c>
      <c r="D284" s="59">
        <f t="shared" si="150"/>
        <v>0</v>
      </c>
      <c r="E284" s="63">
        <f t="shared" si="151"/>
        <v>0</v>
      </c>
      <c r="F284" s="59">
        <f t="shared" si="152"/>
        <v>0</v>
      </c>
      <c r="G284" s="63">
        <f t="shared" si="153"/>
        <v>0</v>
      </c>
      <c r="H284" s="59">
        <f t="shared" si="154"/>
        <v>0</v>
      </c>
      <c r="I284" s="63">
        <f t="shared" si="155"/>
        <v>0</v>
      </c>
      <c r="J284" s="155"/>
      <c r="K284" s="156"/>
      <c r="L284" s="154">
        <v>268</v>
      </c>
      <c r="M284" s="63">
        <f>'Default parameters'!D282</f>
        <v>2.74E-21</v>
      </c>
      <c r="N284" s="59">
        <f t="shared" si="156"/>
        <v>0</v>
      </c>
      <c r="O284" s="63">
        <f t="shared" si="157"/>
        <v>0</v>
      </c>
      <c r="P284" s="59">
        <f t="shared" si="158"/>
        <v>0</v>
      </c>
      <c r="Q284" s="63">
        <f t="shared" si="159"/>
        <v>0</v>
      </c>
      <c r="R284" s="59">
        <f t="shared" si="160"/>
        <v>0</v>
      </c>
      <c r="S284" s="63">
        <f t="shared" si="161"/>
        <v>0</v>
      </c>
      <c r="T284" s="155"/>
      <c r="U284" s="156"/>
      <c r="V284" s="154">
        <v>268</v>
      </c>
      <c r="W284" s="63">
        <f>'Default parameters'!E282</f>
        <v>7.0500000000000001E-12</v>
      </c>
      <c r="X284" s="59">
        <f t="shared" si="162"/>
        <v>0</v>
      </c>
      <c r="Y284" s="63">
        <f t="shared" si="163"/>
        <v>0</v>
      </c>
      <c r="Z284" s="59">
        <f t="shared" si="164"/>
        <v>0</v>
      </c>
      <c r="AA284" s="63">
        <f t="shared" si="165"/>
        <v>0</v>
      </c>
      <c r="AB284" s="59">
        <f t="shared" si="166"/>
        <v>0</v>
      </c>
      <c r="AC284" s="63">
        <f t="shared" si="167"/>
        <v>0</v>
      </c>
      <c r="AD284" s="155"/>
      <c r="AE284" s="156"/>
      <c r="AF284" s="154">
        <v>268</v>
      </c>
      <c r="AG284" s="63">
        <f>'Default parameters'!F282</f>
        <v>7.9500000000000002E-14</v>
      </c>
      <c r="AH284" s="59">
        <f t="shared" si="168"/>
        <v>0</v>
      </c>
      <c r="AI284" s="63">
        <f t="shared" si="169"/>
        <v>0</v>
      </c>
      <c r="AJ284" s="59">
        <f t="shared" si="170"/>
        <v>0</v>
      </c>
      <c r="AK284" s="63">
        <f t="shared" si="171"/>
        <v>0</v>
      </c>
      <c r="AL284" s="59">
        <f t="shared" si="172"/>
        <v>0</v>
      </c>
      <c r="AM284" s="63">
        <f t="shared" si="173"/>
        <v>0</v>
      </c>
      <c r="AN284" s="155"/>
      <c r="AO284" s="156"/>
      <c r="AP284" s="154">
        <v>268</v>
      </c>
      <c r="AQ284" s="63">
        <f>'Default parameters'!G282</f>
        <v>1.13E-12</v>
      </c>
      <c r="AR284" s="59">
        <f t="shared" si="174"/>
        <v>0</v>
      </c>
      <c r="AS284" s="63">
        <f t="shared" si="175"/>
        <v>0</v>
      </c>
      <c r="AT284" s="59">
        <f t="shared" si="176"/>
        <v>0</v>
      </c>
      <c r="AU284" s="63">
        <f t="shared" si="177"/>
        <v>0</v>
      </c>
      <c r="AV284" s="59">
        <f t="shared" si="178"/>
        <v>0</v>
      </c>
      <c r="AW284" s="63">
        <f t="shared" si="179"/>
        <v>0</v>
      </c>
      <c r="AX284" s="155"/>
      <c r="AY284" s="156"/>
      <c r="AZ284" s="154">
        <v>268</v>
      </c>
      <c r="BA284" s="63">
        <v>1.13E-12</v>
      </c>
      <c r="BB284" s="59">
        <f t="shared" si="180"/>
        <v>0</v>
      </c>
      <c r="BC284" s="63">
        <f t="shared" si="181"/>
        <v>0</v>
      </c>
      <c r="BD284" s="59">
        <f t="shared" si="182"/>
        <v>0</v>
      </c>
      <c r="BE284" s="63">
        <f t="shared" si="183"/>
        <v>0</v>
      </c>
      <c r="BF284" s="59">
        <f t="shared" si="184"/>
        <v>0</v>
      </c>
      <c r="BG284" s="63">
        <f t="shared" si="185"/>
        <v>0</v>
      </c>
    </row>
    <row r="285" spans="2:59" x14ac:dyDescent="0.25">
      <c r="B285" s="154">
        <v>269</v>
      </c>
      <c r="C285" s="63">
        <f>'Default parameters'!C283</f>
        <v>7.9200000000000005E-20</v>
      </c>
      <c r="D285" s="59">
        <f t="shared" si="150"/>
        <v>0</v>
      </c>
      <c r="E285" s="63">
        <f t="shared" si="151"/>
        <v>0</v>
      </c>
      <c r="F285" s="59">
        <f t="shared" si="152"/>
        <v>0</v>
      </c>
      <c r="G285" s="63">
        <f t="shared" si="153"/>
        <v>0</v>
      </c>
      <c r="H285" s="59">
        <f t="shared" si="154"/>
        <v>0</v>
      </c>
      <c r="I285" s="63">
        <f t="shared" si="155"/>
        <v>0</v>
      </c>
      <c r="J285" s="155"/>
      <c r="K285" s="156"/>
      <c r="L285" s="154">
        <v>269</v>
      </c>
      <c r="M285" s="63">
        <f>'Default parameters'!D283</f>
        <v>1.9100000000000001E-21</v>
      </c>
      <c r="N285" s="59">
        <f t="shared" si="156"/>
        <v>0</v>
      </c>
      <c r="O285" s="63">
        <f t="shared" si="157"/>
        <v>0</v>
      </c>
      <c r="P285" s="59">
        <f t="shared" si="158"/>
        <v>0</v>
      </c>
      <c r="Q285" s="63">
        <f t="shared" si="159"/>
        <v>0</v>
      </c>
      <c r="R285" s="59">
        <f t="shared" si="160"/>
        <v>0</v>
      </c>
      <c r="S285" s="63">
        <f t="shared" si="161"/>
        <v>0</v>
      </c>
      <c r="T285" s="155"/>
      <c r="U285" s="156"/>
      <c r="V285" s="154">
        <v>269</v>
      </c>
      <c r="W285" s="63">
        <f>'Default parameters'!E283</f>
        <v>5.8199999999999998E-12</v>
      </c>
      <c r="X285" s="59">
        <f t="shared" si="162"/>
        <v>0</v>
      </c>
      <c r="Y285" s="63">
        <f t="shared" si="163"/>
        <v>0</v>
      </c>
      <c r="Z285" s="59">
        <f t="shared" si="164"/>
        <v>0</v>
      </c>
      <c r="AA285" s="63">
        <f t="shared" si="165"/>
        <v>0</v>
      </c>
      <c r="AB285" s="59">
        <f t="shared" si="166"/>
        <v>0</v>
      </c>
      <c r="AC285" s="63">
        <f t="shared" si="167"/>
        <v>0</v>
      </c>
      <c r="AD285" s="155"/>
      <c r="AE285" s="156"/>
      <c r="AF285" s="154">
        <v>269</v>
      </c>
      <c r="AG285" s="63">
        <f>'Default parameters'!F283</f>
        <v>6.3800000000000003E-14</v>
      </c>
      <c r="AH285" s="59">
        <f t="shared" si="168"/>
        <v>0</v>
      </c>
      <c r="AI285" s="63">
        <f t="shared" si="169"/>
        <v>0</v>
      </c>
      <c r="AJ285" s="59">
        <f t="shared" si="170"/>
        <v>0</v>
      </c>
      <c r="AK285" s="63">
        <f t="shared" si="171"/>
        <v>0</v>
      </c>
      <c r="AL285" s="59">
        <f t="shared" si="172"/>
        <v>0</v>
      </c>
      <c r="AM285" s="63">
        <f t="shared" si="173"/>
        <v>0</v>
      </c>
      <c r="AN285" s="155"/>
      <c r="AO285" s="156"/>
      <c r="AP285" s="154">
        <v>269</v>
      </c>
      <c r="AQ285" s="63">
        <f>'Default parameters'!G283</f>
        <v>9.2699999999999999E-13</v>
      </c>
      <c r="AR285" s="59">
        <f t="shared" si="174"/>
        <v>0</v>
      </c>
      <c r="AS285" s="63">
        <f t="shared" si="175"/>
        <v>0</v>
      </c>
      <c r="AT285" s="59">
        <f t="shared" si="176"/>
        <v>0</v>
      </c>
      <c r="AU285" s="63">
        <f t="shared" si="177"/>
        <v>0</v>
      </c>
      <c r="AV285" s="59">
        <f t="shared" si="178"/>
        <v>0</v>
      </c>
      <c r="AW285" s="63">
        <f t="shared" si="179"/>
        <v>0</v>
      </c>
      <c r="AX285" s="155"/>
      <c r="AY285" s="156"/>
      <c r="AZ285" s="154">
        <v>269</v>
      </c>
      <c r="BA285" s="63">
        <v>9.2699999999999999E-13</v>
      </c>
      <c r="BB285" s="59">
        <f t="shared" si="180"/>
        <v>0</v>
      </c>
      <c r="BC285" s="63">
        <f t="shared" si="181"/>
        <v>0</v>
      </c>
      <c r="BD285" s="59">
        <f t="shared" si="182"/>
        <v>0</v>
      </c>
      <c r="BE285" s="63">
        <f t="shared" si="183"/>
        <v>0</v>
      </c>
      <c r="BF285" s="59">
        <f t="shared" si="184"/>
        <v>0</v>
      </c>
      <c r="BG285" s="63">
        <f t="shared" si="185"/>
        <v>0</v>
      </c>
    </row>
    <row r="286" spans="2:59" x14ac:dyDescent="0.25">
      <c r="B286" s="154">
        <v>270</v>
      </c>
      <c r="C286" s="63">
        <f>'Default parameters'!C284</f>
        <v>5.6899999999999999E-20</v>
      </c>
      <c r="D286" s="59">
        <f t="shared" si="150"/>
        <v>0</v>
      </c>
      <c r="E286" s="63">
        <f t="shared" si="151"/>
        <v>0</v>
      </c>
      <c r="F286" s="59">
        <f t="shared" si="152"/>
        <v>0</v>
      </c>
      <c r="G286" s="63">
        <f t="shared" si="153"/>
        <v>0</v>
      </c>
      <c r="H286" s="59">
        <f t="shared" si="154"/>
        <v>0</v>
      </c>
      <c r="I286" s="63">
        <f t="shared" si="155"/>
        <v>0</v>
      </c>
      <c r="J286" s="155"/>
      <c r="K286" s="156"/>
      <c r="L286" s="154">
        <v>270</v>
      </c>
      <c r="M286" s="63">
        <f>'Default parameters'!D284</f>
        <v>1.3299999999999999E-21</v>
      </c>
      <c r="N286" s="59">
        <f t="shared" si="156"/>
        <v>0</v>
      </c>
      <c r="O286" s="63">
        <f t="shared" si="157"/>
        <v>0</v>
      </c>
      <c r="P286" s="59">
        <f t="shared" si="158"/>
        <v>0</v>
      </c>
      <c r="Q286" s="63">
        <f t="shared" si="159"/>
        <v>0</v>
      </c>
      <c r="R286" s="59">
        <f t="shared" si="160"/>
        <v>0</v>
      </c>
      <c r="S286" s="63">
        <f t="shared" si="161"/>
        <v>0</v>
      </c>
      <c r="T286" s="155"/>
      <c r="U286" s="156"/>
      <c r="V286" s="154">
        <v>270</v>
      </c>
      <c r="W286" s="63">
        <f>'Default parameters'!E284</f>
        <v>4.7900000000000004E-12</v>
      </c>
      <c r="X286" s="59">
        <f t="shared" si="162"/>
        <v>0</v>
      </c>
      <c r="Y286" s="63">
        <f t="shared" si="163"/>
        <v>0</v>
      </c>
      <c r="Z286" s="59">
        <f t="shared" si="164"/>
        <v>0</v>
      </c>
      <c r="AA286" s="63">
        <f t="shared" si="165"/>
        <v>0</v>
      </c>
      <c r="AB286" s="59">
        <f t="shared" si="166"/>
        <v>0</v>
      </c>
      <c r="AC286" s="63">
        <f t="shared" si="167"/>
        <v>0</v>
      </c>
      <c r="AD286" s="155"/>
      <c r="AE286" s="156"/>
      <c r="AF286" s="154">
        <v>270</v>
      </c>
      <c r="AG286" s="63">
        <f>'Default parameters'!F284</f>
        <v>5.0999999999999997E-14</v>
      </c>
      <c r="AH286" s="59">
        <f t="shared" si="168"/>
        <v>0</v>
      </c>
      <c r="AI286" s="63">
        <f t="shared" si="169"/>
        <v>0</v>
      </c>
      <c r="AJ286" s="59">
        <f t="shared" si="170"/>
        <v>0</v>
      </c>
      <c r="AK286" s="63">
        <f t="shared" si="171"/>
        <v>0</v>
      </c>
      <c r="AL286" s="59">
        <f t="shared" si="172"/>
        <v>0</v>
      </c>
      <c r="AM286" s="63">
        <f t="shared" si="173"/>
        <v>0</v>
      </c>
      <c r="AN286" s="155"/>
      <c r="AO286" s="156"/>
      <c r="AP286" s="154">
        <v>270</v>
      </c>
      <c r="AQ286" s="63">
        <f>'Default parameters'!G284</f>
        <v>7.5999999999999999E-13</v>
      </c>
      <c r="AR286" s="59">
        <f t="shared" si="174"/>
        <v>0</v>
      </c>
      <c r="AS286" s="63">
        <f t="shared" si="175"/>
        <v>0</v>
      </c>
      <c r="AT286" s="59">
        <f t="shared" si="176"/>
        <v>0</v>
      </c>
      <c r="AU286" s="63">
        <f t="shared" si="177"/>
        <v>0</v>
      </c>
      <c r="AV286" s="59">
        <f t="shared" si="178"/>
        <v>0</v>
      </c>
      <c r="AW286" s="63">
        <f t="shared" si="179"/>
        <v>0</v>
      </c>
      <c r="AX286" s="155"/>
      <c r="AY286" s="156"/>
      <c r="AZ286" s="154">
        <v>270</v>
      </c>
      <c r="BA286" s="63">
        <v>7.5999999999999999E-13</v>
      </c>
      <c r="BB286" s="59">
        <f t="shared" si="180"/>
        <v>0</v>
      </c>
      <c r="BC286" s="63">
        <f t="shared" si="181"/>
        <v>0</v>
      </c>
      <c r="BD286" s="59">
        <f t="shared" si="182"/>
        <v>0</v>
      </c>
      <c r="BE286" s="63">
        <f t="shared" si="183"/>
        <v>0</v>
      </c>
      <c r="BF286" s="59">
        <f t="shared" si="184"/>
        <v>0</v>
      </c>
      <c r="BG286" s="63">
        <f t="shared" si="185"/>
        <v>0</v>
      </c>
    </row>
    <row r="287" spans="2:59" x14ac:dyDescent="0.25">
      <c r="B287" s="154">
        <v>271</v>
      </c>
      <c r="C287" s="63">
        <f>'Default parameters'!C285</f>
        <v>4.0700000000000003E-20</v>
      </c>
      <c r="D287" s="59">
        <f t="shared" si="150"/>
        <v>0</v>
      </c>
      <c r="E287" s="63">
        <f t="shared" si="151"/>
        <v>0</v>
      </c>
      <c r="F287" s="59">
        <f t="shared" si="152"/>
        <v>0</v>
      </c>
      <c r="G287" s="63">
        <f t="shared" si="153"/>
        <v>0</v>
      </c>
      <c r="H287" s="59">
        <f t="shared" si="154"/>
        <v>0</v>
      </c>
      <c r="I287" s="63">
        <f t="shared" si="155"/>
        <v>0</v>
      </c>
      <c r="J287" s="155"/>
      <c r="K287" s="156"/>
      <c r="L287" s="154">
        <v>271</v>
      </c>
      <c r="M287" s="63">
        <f>'Default parameters'!D285</f>
        <v>9.2200000000000005E-22</v>
      </c>
      <c r="N287" s="59">
        <f t="shared" si="156"/>
        <v>0</v>
      </c>
      <c r="O287" s="63">
        <f t="shared" si="157"/>
        <v>0</v>
      </c>
      <c r="P287" s="59">
        <f t="shared" si="158"/>
        <v>0</v>
      </c>
      <c r="Q287" s="63">
        <f t="shared" si="159"/>
        <v>0</v>
      </c>
      <c r="R287" s="59">
        <f t="shared" si="160"/>
        <v>0</v>
      </c>
      <c r="S287" s="63">
        <f t="shared" si="161"/>
        <v>0</v>
      </c>
      <c r="T287" s="155"/>
      <c r="U287" s="156"/>
      <c r="V287" s="154">
        <v>271</v>
      </c>
      <c r="W287" s="63">
        <f>'Default parameters'!E285</f>
        <v>3.9299999999999996E-12</v>
      </c>
      <c r="X287" s="59">
        <f t="shared" si="162"/>
        <v>0</v>
      </c>
      <c r="Y287" s="63">
        <f t="shared" si="163"/>
        <v>0</v>
      </c>
      <c r="Z287" s="59">
        <f t="shared" si="164"/>
        <v>0</v>
      </c>
      <c r="AA287" s="63">
        <f t="shared" si="165"/>
        <v>0</v>
      </c>
      <c r="AB287" s="59">
        <f t="shared" si="166"/>
        <v>0</v>
      </c>
      <c r="AC287" s="63">
        <f t="shared" si="167"/>
        <v>0</v>
      </c>
      <c r="AD287" s="155"/>
      <c r="AE287" s="156"/>
      <c r="AF287" s="154">
        <v>271</v>
      </c>
      <c r="AG287" s="63">
        <f>'Default parameters'!F285</f>
        <v>4.08E-14</v>
      </c>
      <c r="AH287" s="59">
        <f t="shared" si="168"/>
        <v>0</v>
      </c>
      <c r="AI287" s="63">
        <f t="shared" si="169"/>
        <v>0</v>
      </c>
      <c r="AJ287" s="59">
        <f t="shared" si="170"/>
        <v>0</v>
      </c>
      <c r="AK287" s="63">
        <f t="shared" si="171"/>
        <v>0</v>
      </c>
      <c r="AL287" s="59">
        <f t="shared" si="172"/>
        <v>0</v>
      </c>
      <c r="AM287" s="63">
        <f t="shared" si="173"/>
        <v>0</v>
      </c>
      <c r="AN287" s="155"/>
      <c r="AO287" s="156"/>
      <c r="AP287" s="154">
        <v>271</v>
      </c>
      <c r="AQ287" s="63">
        <f>'Default parameters'!G285</f>
        <v>6.2299999999999997E-13</v>
      </c>
      <c r="AR287" s="59">
        <f t="shared" si="174"/>
        <v>0</v>
      </c>
      <c r="AS287" s="63">
        <f t="shared" si="175"/>
        <v>0</v>
      </c>
      <c r="AT287" s="59">
        <f t="shared" si="176"/>
        <v>0</v>
      </c>
      <c r="AU287" s="63">
        <f t="shared" si="177"/>
        <v>0</v>
      </c>
      <c r="AV287" s="59">
        <f t="shared" si="178"/>
        <v>0</v>
      </c>
      <c r="AW287" s="63">
        <f t="shared" si="179"/>
        <v>0</v>
      </c>
      <c r="AX287" s="155"/>
      <c r="AY287" s="156"/>
      <c r="AZ287" s="154">
        <v>271</v>
      </c>
      <c r="BA287" s="63">
        <v>6.2299999999999997E-13</v>
      </c>
      <c r="BB287" s="59">
        <f t="shared" si="180"/>
        <v>0</v>
      </c>
      <c r="BC287" s="63">
        <f t="shared" si="181"/>
        <v>0</v>
      </c>
      <c r="BD287" s="59">
        <f t="shared" si="182"/>
        <v>0</v>
      </c>
      <c r="BE287" s="63">
        <f t="shared" si="183"/>
        <v>0</v>
      </c>
      <c r="BF287" s="59">
        <f t="shared" si="184"/>
        <v>0</v>
      </c>
      <c r="BG287" s="63">
        <f t="shared" si="185"/>
        <v>0</v>
      </c>
    </row>
    <row r="288" spans="2:59" x14ac:dyDescent="0.25">
      <c r="B288" s="154">
        <v>272</v>
      </c>
      <c r="C288" s="63">
        <f>'Default parameters'!C286</f>
        <v>2.9099999999999997E-20</v>
      </c>
      <c r="D288" s="59">
        <f t="shared" si="150"/>
        <v>0</v>
      </c>
      <c r="E288" s="63">
        <f t="shared" si="151"/>
        <v>0</v>
      </c>
      <c r="F288" s="59">
        <f t="shared" si="152"/>
        <v>0</v>
      </c>
      <c r="G288" s="63">
        <f t="shared" si="153"/>
        <v>0</v>
      </c>
      <c r="H288" s="59">
        <f t="shared" si="154"/>
        <v>0</v>
      </c>
      <c r="I288" s="63">
        <f t="shared" si="155"/>
        <v>0</v>
      </c>
      <c r="J288" s="155"/>
      <c r="K288" s="156"/>
      <c r="L288" s="154">
        <v>272</v>
      </c>
      <c r="M288" s="63">
        <f>'Default parameters'!D286</f>
        <v>6.3800000000000004E-22</v>
      </c>
      <c r="N288" s="59">
        <f t="shared" si="156"/>
        <v>0</v>
      </c>
      <c r="O288" s="63">
        <f t="shared" si="157"/>
        <v>0</v>
      </c>
      <c r="P288" s="59">
        <f t="shared" si="158"/>
        <v>0</v>
      </c>
      <c r="Q288" s="63">
        <f t="shared" si="159"/>
        <v>0</v>
      </c>
      <c r="R288" s="59">
        <f t="shared" si="160"/>
        <v>0</v>
      </c>
      <c r="S288" s="63">
        <f t="shared" si="161"/>
        <v>0</v>
      </c>
      <c r="T288" s="155"/>
      <c r="U288" s="156"/>
      <c r="V288" s="154">
        <v>272</v>
      </c>
      <c r="W288" s="63">
        <f>'Default parameters'!E286</f>
        <v>3.2300000000000002E-12</v>
      </c>
      <c r="X288" s="59">
        <f t="shared" si="162"/>
        <v>0</v>
      </c>
      <c r="Y288" s="63">
        <f t="shared" si="163"/>
        <v>0</v>
      </c>
      <c r="Z288" s="59">
        <f t="shared" si="164"/>
        <v>0</v>
      </c>
      <c r="AA288" s="63">
        <f t="shared" si="165"/>
        <v>0</v>
      </c>
      <c r="AB288" s="59">
        <f t="shared" si="166"/>
        <v>0</v>
      </c>
      <c r="AC288" s="63">
        <f t="shared" si="167"/>
        <v>0</v>
      </c>
      <c r="AD288" s="155"/>
      <c r="AE288" s="156"/>
      <c r="AF288" s="154">
        <v>272</v>
      </c>
      <c r="AG288" s="63">
        <f>'Default parameters'!F286</f>
        <v>3.25E-14</v>
      </c>
      <c r="AH288" s="59">
        <f t="shared" si="168"/>
        <v>0</v>
      </c>
      <c r="AI288" s="63">
        <f t="shared" si="169"/>
        <v>0</v>
      </c>
      <c r="AJ288" s="59">
        <f t="shared" si="170"/>
        <v>0</v>
      </c>
      <c r="AK288" s="63">
        <f t="shared" si="171"/>
        <v>0</v>
      </c>
      <c r="AL288" s="59">
        <f t="shared" si="172"/>
        <v>0</v>
      </c>
      <c r="AM288" s="63">
        <f t="shared" si="173"/>
        <v>0</v>
      </c>
      <c r="AN288" s="155"/>
      <c r="AO288" s="156"/>
      <c r="AP288" s="154">
        <v>272</v>
      </c>
      <c r="AQ288" s="63">
        <f>'Default parameters'!G286</f>
        <v>5.0899999999999995E-13</v>
      </c>
      <c r="AR288" s="59">
        <f t="shared" si="174"/>
        <v>0</v>
      </c>
      <c r="AS288" s="63">
        <f t="shared" si="175"/>
        <v>0</v>
      </c>
      <c r="AT288" s="59">
        <f t="shared" si="176"/>
        <v>0</v>
      </c>
      <c r="AU288" s="63">
        <f t="shared" si="177"/>
        <v>0</v>
      </c>
      <c r="AV288" s="59">
        <f t="shared" si="178"/>
        <v>0</v>
      </c>
      <c r="AW288" s="63">
        <f t="shared" si="179"/>
        <v>0</v>
      </c>
      <c r="AX288" s="155"/>
      <c r="AY288" s="156"/>
      <c r="AZ288" s="154">
        <v>272</v>
      </c>
      <c r="BA288" s="63">
        <v>5.0899999999999995E-13</v>
      </c>
      <c r="BB288" s="59">
        <f t="shared" si="180"/>
        <v>0</v>
      </c>
      <c r="BC288" s="63">
        <f t="shared" si="181"/>
        <v>0</v>
      </c>
      <c r="BD288" s="59">
        <f t="shared" si="182"/>
        <v>0</v>
      </c>
      <c r="BE288" s="63">
        <f t="shared" si="183"/>
        <v>0</v>
      </c>
      <c r="BF288" s="59">
        <f t="shared" si="184"/>
        <v>0</v>
      </c>
      <c r="BG288" s="63">
        <f t="shared" si="185"/>
        <v>0</v>
      </c>
    </row>
    <row r="289" spans="2:59" x14ac:dyDescent="0.25">
      <c r="B289" s="154">
        <v>273</v>
      </c>
      <c r="C289" s="63">
        <f>'Default parameters'!C287</f>
        <v>2.0700000000000001E-20</v>
      </c>
      <c r="D289" s="59">
        <f t="shared" si="150"/>
        <v>0</v>
      </c>
      <c r="E289" s="63">
        <f t="shared" si="151"/>
        <v>0</v>
      </c>
      <c r="F289" s="59">
        <f t="shared" si="152"/>
        <v>0</v>
      </c>
      <c r="G289" s="63">
        <f t="shared" si="153"/>
        <v>0</v>
      </c>
      <c r="H289" s="59">
        <f t="shared" si="154"/>
        <v>0</v>
      </c>
      <c r="I289" s="63">
        <f t="shared" si="155"/>
        <v>0</v>
      </c>
      <c r="J289" s="155"/>
      <c r="K289" s="156"/>
      <c r="L289" s="154">
        <v>273</v>
      </c>
      <c r="M289" s="63">
        <f>'Default parameters'!D287</f>
        <v>4.4000000000000001E-22</v>
      </c>
      <c r="N289" s="59">
        <f t="shared" si="156"/>
        <v>0</v>
      </c>
      <c r="O289" s="63">
        <f t="shared" si="157"/>
        <v>0</v>
      </c>
      <c r="P289" s="59">
        <f t="shared" si="158"/>
        <v>0</v>
      </c>
      <c r="Q289" s="63">
        <f t="shared" si="159"/>
        <v>0</v>
      </c>
      <c r="R289" s="59">
        <f t="shared" si="160"/>
        <v>0</v>
      </c>
      <c r="S289" s="63">
        <f t="shared" si="161"/>
        <v>0</v>
      </c>
      <c r="T289" s="155"/>
      <c r="U289" s="156"/>
      <c r="V289" s="154">
        <v>273</v>
      </c>
      <c r="W289" s="63">
        <f>'Default parameters'!E287</f>
        <v>2.6400000000000001E-12</v>
      </c>
      <c r="X289" s="59">
        <f t="shared" si="162"/>
        <v>0</v>
      </c>
      <c r="Y289" s="63">
        <f t="shared" si="163"/>
        <v>0</v>
      </c>
      <c r="Z289" s="59">
        <f t="shared" si="164"/>
        <v>0</v>
      </c>
      <c r="AA289" s="63">
        <f t="shared" si="165"/>
        <v>0</v>
      </c>
      <c r="AB289" s="59">
        <f t="shared" si="166"/>
        <v>0</v>
      </c>
      <c r="AC289" s="63">
        <f t="shared" si="167"/>
        <v>0</v>
      </c>
      <c r="AD289" s="155"/>
      <c r="AE289" s="156"/>
      <c r="AF289" s="154">
        <v>273</v>
      </c>
      <c r="AG289" s="63">
        <f>'Default parameters'!F287</f>
        <v>2.5899999999999999E-14</v>
      </c>
      <c r="AH289" s="59">
        <f t="shared" si="168"/>
        <v>0</v>
      </c>
      <c r="AI289" s="63">
        <f t="shared" si="169"/>
        <v>0</v>
      </c>
      <c r="AJ289" s="59">
        <f t="shared" si="170"/>
        <v>0</v>
      </c>
      <c r="AK289" s="63">
        <f t="shared" si="171"/>
        <v>0</v>
      </c>
      <c r="AL289" s="59">
        <f t="shared" si="172"/>
        <v>0</v>
      </c>
      <c r="AM289" s="63">
        <f t="shared" si="173"/>
        <v>0</v>
      </c>
      <c r="AN289" s="155"/>
      <c r="AO289" s="156"/>
      <c r="AP289" s="154">
        <v>273</v>
      </c>
      <c r="AQ289" s="63">
        <f>'Default parameters'!G287</f>
        <v>4.1599999999999999E-13</v>
      </c>
      <c r="AR289" s="59">
        <f t="shared" si="174"/>
        <v>0</v>
      </c>
      <c r="AS289" s="63">
        <f t="shared" si="175"/>
        <v>0</v>
      </c>
      <c r="AT289" s="59">
        <f t="shared" si="176"/>
        <v>0</v>
      </c>
      <c r="AU289" s="63">
        <f t="shared" si="177"/>
        <v>0</v>
      </c>
      <c r="AV289" s="59">
        <f t="shared" si="178"/>
        <v>0</v>
      </c>
      <c r="AW289" s="63">
        <f t="shared" si="179"/>
        <v>0</v>
      </c>
      <c r="AX289" s="155"/>
      <c r="AY289" s="156"/>
      <c r="AZ289" s="154">
        <v>273</v>
      </c>
      <c r="BA289" s="63">
        <v>4.1599999999999999E-13</v>
      </c>
      <c r="BB289" s="59">
        <f t="shared" si="180"/>
        <v>0</v>
      </c>
      <c r="BC289" s="63">
        <f t="shared" si="181"/>
        <v>0</v>
      </c>
      <c r="BD289" s="59">
        <f t="shared" si="182"/>
        <v>0</v>
      </c>
      <c r="BE289" s="63">
        <f t="shared" si="183"/>
        <v>0</v>
      </c>
      <c r="BF289" s="59">
        <f t="shared" si="184"/>
        <v>0</v>
      </c>
      <c r="BG289" s="63">
        <f t="shared" si="185"/>
        <v>0</v>
      </c>
    </row>
    <row r="290" spans="2:59" x14ac:dyDescent="0.25">
      <c r="B290" s="154">
        <v>274</v>
      </c>
      <c r="C290" s="63">
        <f>'Default parameters'!C288</f>
        <v>1.4700000000000001E-20</v>
      </c>
      <c r="D290" s="59">
        <f t="shared" si="150"/>
        <v>0</v>
      </c>
      <c r="E290" s="63">
        <f t="shared" si="151"/>
        <v>0</v>
      </c>
      <c r="F290" s="59">
        <f t="shared" si="152"/>
        <v>0</v>
      </c>
      <c r="G290" s="63">
        <f t="shared" si="153"/>
        <v>0</v>
      </c>
      <c r="H290" s="59">
        <f t="shared" si="154"/>
        <v>0</v>
      </c>
      <c r="I290" s="63">
        <f t="shared" si="155"/>
        <v>0</v>
      </c>
      <c r="J290" s="155"/>
      <c r="K290" s="156"/>
      <c r="L290" s="154">
        <v>274</v>
      </c>
      <c r="M290" s="63">
        <f>'Default parameters'!D288</f>
        <v>3.0199999999999998E-22</v>
      </c>
      <c r="N290" s="59">
        <f t="shared" si="156"/>
        <v>0</v>
      </c>
      <c r="O290" s="63">
        <f t="shared" si="157"/>
        <v>0</v>
      </c>
      <c r="P290" s="59">
        <f t="shared" si="158"/>
        <v>0</v>
      </c>
      <c r="Q290" s="63">
        <f t="shared" si="159"/>
        <v>0</v>
      </c>
      <c r="R290" s="59">
        <f t="shared" si="160"/>
        <v>0</v>
      </c>
      <c r="S290" s="63">
        <f t="shared" si="161"/>
        <v>0</v>
      </c>
      <c r="T290" s="155"/>
      <c r="U290" s="156"/>
      <c r="V290" s="154">
        <v>274</v>
      </c>
      <c r="W290" s="63">
        <f>'Default parameters'!E288</f>
        <v>2.1600000000000001E-12</v>
      </c>
      <c r="X290" s="59">
        <f t="shared" si="162"/>
        <v>0</v>
      </c>
      <c r="Y290" s="63">
        <f t="shared" si="163"/>
        <v>0</v>
      </c>
      <c r="Z290" s="59">
        <f t="shared" si="164"/>
        <v>0</v>
      </c>
      <c r="AA290" s="63">
        <f t="shared" si="165"/>
        <v>0</v>
      </c>
      <c r="AB290" s="59">
        <f t="shared" si="166"/>
        <v>0</v>
      </c>
      <c r="AC290" s="63">
        <f t="shared" si="167"/>
        <v>0</v>
      </c>
      <c r="AD290" s="155"/>
      <c r="AE290" s="156"/>
      <c r="AF290" s="154">
        <v>274</v>
      </c>
      <c r="AG290" s="63">
        <f>'Default parameters'!F288</f>
        <v>2.0599999999999999E-14</v>
      </c>
      <c r="AH290" s="59">
        <f t="shared" si="168"/>
        <v>0</v>
      </c>
      <c r="AI290" s="63">
        <f t="shared" si="169"/>
        <v>0</v>
      </c>
      <c r="AJ290" s="59">
        <f t="shared" si="170"/>
        <v>0</v>
      </c>
      <c r="AK290" s="63">
        <f t="shared" si="171"/>
        <v>0</v>
      </c>
      <c r="AL290" s="59">
        <f t="shared" si="172"/>
        <v>0</v>
      </c>
      <c r="AM290" s="63">
        <f t="shared" si="173"/>
        <v>0</v>
      </c>
      <c r="AN290" s="155"/>
      <c r="AO290" s="156"/>
      <c r="AP290" s="154">
        <v>274</v>
      </c>
      <c r="AQ290" s="63">
        <f>'Default parameters'!G288</f>
        <v>3.3900000000000002E-13</v>
      </c>
      <c r="AR290" s="59">
        <f t="shared" si="174"/>
        <v>0</v>
      </c>
      <c r="AS290" s="63">
        <f t="shared" si="175"/>
        <v>0</v>
      </c>
      <c r="AT290" s="59">
        <f t="shared" si="176"/>
        <v>0</v>
      </c>
      <c r="AU290" s="63">
        <f t="shared" si="177"/>
        <v>0</v>
      </c>
      <c r="AV290" s="59">
        <f t="shared" si="178"/>
        <v>0</v>
      </c>
      <c r="AW290" s="63">
        <f t="shared" si="179"/>
        <v>0</v>
      </c>
      <c r="AX290" s="155"/>
      <c r="AY290" s="156"/>
      <c r="AZ290" s="154">
        <v>274</v>
      </c>
      <c r="BA290" s="63">
        <v>3.3900000000000002E-13</v>
      </c>
      <c r="BB290" s="59">
        <f t="shared" si="180"/>
        <v>0</v>
      </c>
      <c r="BC290" s="63">
        <f t="shared" si="181"/>
        <v>0</v>
      </c>
      <c r="BD290" s="59">
        <f t="shared" si="182"/>
        <v>0</v>
      </c>
      <c r="BE290" s="63">
        <f t="shared" si="183"/>
        <v>0</v>
      </c>
      <c r="BF290" s="59">
        <f t="shared" si="184"/>
        <v>0</v>
      </c>
      <c r="BG290" s="63">
        <f t="shared" si="185"/>
        <v>0</v>
      </c>
    </row>
    <row r="291" spans="2:59" x14ac:dyDescent="0.25">
      <c r="B291" s="154">
        <v>275</v>
      </c>
      <c r="C291" s="63">
        <f>'Default parameters'!C289</f>
        <v>1.0400000000000001E-20</v>
      </c>
      <c r="D291" s="59">
        <f t="shared" si="150"/>
        <v>0</v>
      </c>
      <c r="E291" s="63">
        <f t="shared" si="151"/>
        <v>0</v>
      </c>
      <c r="F291" s="59">
        <f t="shared" si="152"/>
        <v>0</v>
      </c>
      <c r="G291" s="63">
        <f t="shared" si="153"/>
        <v>0</v>
      </c>
      <c r="H291" s="59">
        <f t="shared" si="154"/>
        <v>0</v>
      </c>
      <c r="I291" s="63">
        <f t="shared" si="155"/>
        <v>0</v>
      </c>
      <c r="J291" s="155"/>
      <c r="K291" s="156"/>
      <c r="L291" s="154">
        <v>275</v>
      </c>
      <c r="M291" s="63">
        <f>'Default parameters'!D289</f>
        <v>2.0700000000000001E-22</v>
      </c>
      <c r="N291" s="59">
        <f t="shared" si="156"/>
        <v>0</v>
      </c>
      <c r="O291" s="63">
        <f t="shared" si="157"/>
        <v>0</v>
      </c>
      <c r="P291" s="59">
        <f t="shared" si="158"/>
        <v>0</v>
      </c>
      <c r="Q291" s="63">
        <f t="shared" si="159"/>
        <v>0</v>
      </c>
      <c r="R291" s="59">
        <f t="shared" si="160"/>
        <v>0</v>
      </c>
      <c r="S291" s="63">
        <f t="shared" si="161"/>
        <v>0</v>
      </c>
      <c r="T291" s="155"/>
      <c r="U291" s="156"/>
      <c r="V291" s="154">
        <v>275</v>
      </c>
      <c r="W291" s="63">
        <f>'Default parameters'!E289</f>
        <v>1.76E-12</v>
      </c>
      <c r="X291" s="59">
        <f t="shared" si="162"/>
        <v>0</v>
      </c>
      <c r="Y291" s="63">
        <f t="shared" si="163"/>
        <v>0</v>
      </c>
      <c r="Z291" s="59">
        <f t="shared" si="164"/>
        <v>0</v>
      </c>
      <c r="AA291" s="63">
        <f t="shared" si="165"/>
        <v>0</v>
      </c>
      <c r="AB291" s="59">
        <f t="shared" si="166"/>
        <v>0</v>
      </c>
      <c r="AC291" s="63">
        <f t="shared" si="167"/>
        <v>0</v>
      </c>
      <c r="AD291" s="155"/>
      <c r="AE291" s="156"/>
      <c r="AF291" s="154">
        <v>275</v>
      </c>
      <c r="AG291" s="63">
        <f>'Default parameters'!F289</f>
        <v>1.6300000000000001E-14</v>
      </c>
      <c r="AH291" s="59">
        <f t="shared" si="168"/>
        <v>0</v>
      </c>
      <c r="AI291" s="63">
        <f t="shared" si="169"/>
        <v>0</v>
      </c>
      <c r="AJ291" s="59">
        <f t="shared" si="170"/>
        <v>0</v>
      </c>
      <c r="AK291" s="63">
        <f t="shared" si="171"/>
        <v>0</v>
      </c>
      <c r="AL291" s="59">
        <f t="shared" si="172"/>
        <v>0</v>
      </c>
      <c r="AM291" s="63">
        <f t="shared" si="173"/>
        <v>0</v>
      </c>
      <c r="AN291" s="155"/>
      <c r="AO291" s="156"/>
      <c r="AP291" s="154">
        <v>275</v>
      </c>
      <c r="AQ291" s="63">
        <f>'Default parameters'!G289</f>
        <v>2.7599999999999999E-13</v>
      </c>
      <c r="AR291" s="59">
        <f t="shared" si="174"/>
        <v>0</v>
      </c>
      <c r="AS291" s="63">
        <f t="shared" si="175"/>
        <v>0</v>
      </c>
      <c r="AT291" s="59">
        <f t="shared" si="176"/>
        <v>0</v>
      </c>
      <c r="AU291" s="63">
        <f t="shared" si="177"/>
        <v>0</v>
      </c>
      <c r="AV291" s="59">
        <f t="shared" si="178"/>
        <v>0</v>
      </c>
      <c r="AW291" s="63">
        <f t="shared" si="179"/>
        <v>0</v>
      </c>
      <c r="AX291" s="155"/>
      <c r="AY291" s="156"/>
      <c r="AZ291" s="154">
        <v>275</v>
      </c>
      <c r="BA291" s="63">
        <v>2.7599999999999999E-13</v>
      </c>
      <c r="BB291" s="59">
        <f t="shared" si="180"/>
        <v>0</v>
      </c>
      <c r="BC291" s="63">
        <f t="shared" si="181"/>
        <v>0</v>
      </c>
      <c r="BD291" s="59">
        <f t="shared" si="182"/>
        <v>0</v>
      </c>
      <c r="BE291" s="63">
        <f t="shared" si="183"/>
        <v>0</v>
      </c>
      <c r="BF291" s="59">
        <f t="shared" si="184"/>
        <v>0</v>
      </c>
      <c r="BG291" s="63">
        <f t="shared" si="185"/>
        <v>0</v>
      </c>
    </row>
    <row r="292" spans="2:59" x14ac:dyDescent="0.25">
      <c r="B292" s="154">
        <v>276</v>
      </c>
      <c r="C292" s="63">
        <f>'Default parameters'!C290</f>
        <v>7.3500000000000003E-21</v>
      </c>
      <c r="D292" s="59">
        <f t="shared" si="150"/>
        <v>0</v>
      </c>
      <c r="E292" s="63">
        <f t="shared" si="151"/>
        <v>0</v>
      </c>
      <c r="F292" s="59">
        <f t="shared" si="152"/>
        <v>0</v>
      </c>
      <c r="G292" s="63">
        <f t="shared" si="153"/>
        <v>0</v>
      </c>
      <c r="H292" s="59">
        <f t="shared" si="154"/>
        <v>0</v>
      </c>
      <c r="I292" s="63">
        <f t="shared" si="155"/>
        <v>0</v>
      </c>
      <c r="J292" s="155"/>
      <c r="K292" s="156"/>
      <c r="L292" s="154">
        <v>276</v>
      </c>
      <c r="M292" s="63">
        <f>'Default parameters'!D290</f>
        <v>1.4200000000000001E-22</v>
      </c>
      <c r="N292" s="59">
        <f t="shared" si="156"/>
        <v>0</v>
      </c>
      <c r="O292" s="63">
        <f t="shared" si="157"/>
        <v>0</v>
      </c>
      <c r="P292" s="59">
        <f t="shared" si="158"/>
        <v>0</v>
      </c>
      <c r="Q292" s="63">
        <f t="shared" si="159"/>
        <v>0</v>
      </c>
      <c r="R292" s="59">
        <f t="shared" si="160"/>
        <v>0</v>
      </c>
      <c r="S292" s="63">
        <f t="shared" si="161"/>
        <v>0</v>
      </c>
      <c r="T292" s="155"/>
      <c r="U292" s="156"/>
      <c r="V292" s="154">
        <v>276</v>
      </c>
      <c r="W292" s="63">
        <f>'Default parameters'!E290</f>
        <v>1.43E-12</v>
      </c>
      <c r="X292" s="59">
        <f t="shared" si="162"/>
        <v>0</v>
      </c>
      <c r="Y292" s="63">
        <f t="shared" si="163"/>
        <v>0</v>
      </c>
      <c r="Z292" s="59">
        <f t="shared" si="164"/>
        <v>0</v>
      </c>
      <c r="AA292" s="63">
        <f t="shared" si="165"/>
        <v>0</v>
      </c>
      <c r="AB292" s="59">
        <f t="shared" si="166"/>
        <v>0</v>
      </c>
      <c r="AC292" s="63">
        <f t="shared" si="167"/>
        <v>0</v>
      </c>
      <c r="AD292" s="155"/>
      <c r="AE292" s="156"/>
      <c r="AF292" s="154">
        <v>276</v>
      </c>
      <c r="AG292" s="63">
        <f>'Default parameters'!F290</f>
        <v>1.2900000000000001E-14</v>
      </c>
      <c r="AH292" s="59">
        <f t="shared" si="168"/>
        <v>0</v>
      </c>
      <c r="AI292" s="63">
        <f t="shared" si="169"/>
        <v>0</v>
      </c>
      <c r="AJ292" s="59">
        <f t="shared" si="170"/>
        <v>0</v>
      </c>
      <c r="AK292" s="63">
        <f t="shared" si="171"/>
        <v>0</v>
      </c>
      <c r="AL292" s="59">
        <f t="shared" si="172"/>
        <v>0</v>
      </c>
      <c r="AM292" s="63">
        <f t="shared" si="173"/>
        <v>0</v>
      </c>
      <c r="AN292" s="155"/>
      <c r="AO292" s="156"/>
      <c r="AP292" s="154">
        <v>276</v>
      </c>
      <c r="AQ292" s="63">
        <f>'Default parameters'!G290</f>
        <v>2.24E-13</v>
      </c>
      <c r="AR292" s="59">
        <f t="shared" si="174"/>
        <v>0</v>
      </c>
      <c r="AS292" s="63">
        <f t="shared" si="175"/>
        <v>0</v>
      </c>
      <c r="AT292" s="59">
        <f t="shared" si="176"/>
        <v>0</v>
      </c>
      <c r="AU292" s="63">
        <f t="shared" si="177"/>
        <v>0</v>
      </c>
      <c r="AV292" s="59">
        <f t="shared" si="178"/>
        <v>0</v>
      </c>
      <c r="AW292" s="63">
        <f t="shared" si="179"/>
        <v>0</v>
      </c>
      <c r="AX292" s="155"/>
      <c r="AY292" s="156"/>
      <c r="AZ292" s="154">
        <v>276</v>
      </c>
      <c r="BA292" s="63">
        <v>2.24E-13</v>
      </c>
      <c r="BB292" s="59">
        <f t="shared" si="180"/>
        <v>0</v>
      </c>
      <c r="BC292" s="63">
        <f t="shared" si="181"/>
        <v>0</v>
      </c>
      <c r="BD292" s="59">
        <f t="shared" si="182"/>
        <v>0</v>
      </c>
      <c r="BE292" s="63">
        <f t="shared" si="183"/>
        <v>0</v>
      </c>
      <c r="BF292" s="59">
        <f t="shared" si="184"/>
        <v>0</v>
      </c>
      <c r="BG292" s="63">
        <f t="shared" si="185"/>
        <v>0</v>
      </c>
    </row>
    <row r="293" spans="2:59" x14ac:dyDescent="0.25">
      <c r="B293" s="154">
        <v>277</v>
      </c>
      <c r="C293" s="63">
        <f>'Default parameters'!C291</f>
        <v>5.17E-21</v>
      </c>
      <c r="D293" s="59">
        <f t="shared" si="150"/>
        <v>0</v>
      </c>
      <c r="E293" s="63">
        <f t="shared" si="151"/>
        <v>0</v>
      </c>
      <c r="F293" s="59">
        <f t="shared" si="152"/>
        <v>0</v>
      </c>
      <c r="G293" s="63">
        <f t="shared" si="153"/>
        <v>0</v>
      </c>
      <c r="H293" s="59">
        <f t="shared" si="154"/>
        <v>0</v>
      </c>
      <c r="I293" s="63">
        <f t="shared" si="155"/>
        <v>0</v>
      </c>
      <c r="J293" s="155"/>
      <c r="K293" s="156"/>
      <c r="L293" s="154">
        <v>277</v>
      </c>
      <c r="M293" s="63">
        <f>'Default parameters'!D291</f>
        <v>9.64E-23</v>
      </c>
      <c r="N293" s="59">
        <f t="shared" si="156"/>
        <v>0</v>
      </c>
      <c r="O293" s="63">
        <f t="shared" si="157"/>
        <v>0</v>
      </c>
      <c r="P293" s="59">
        <f t="shared" si="158"/>
        <v>0</v>
      </c>
      <c r="Q293" s="63">
        <f t="shared" si="159"/>
        <v>0</v>
      </c>
      <c r="R293" s="59">
        <f t="shared" si="160"/>
        <v>0</v>
      </c>
      <c r="S293" s="63">
        <f t="shared" si="161"/>
        <v>0</v>
      </c>
      <c r="T293" s="155"/>
      <c r="U293" s="156"/>
      <c r="V293" s="154">
        <v>277</v>
      </c>
      <c r="W293" s="63">
        <f>'Default parameters'!E291</f>
        <v>1.1599999999999999E-12</v>
      </c>
      <c r="X293" s="59">
        <f t="shared" si="162"/>
        <v>0</v>
      </c>
      <c r="Y293" s="63">
        <f t="shared" si="163"/>
        <v>0</v>
      </c>
      <c r="Z293" s="59">
        <f t="shared" si="164"/>
        <v>0</v>
      </c>
      <c r="AA293" s="63">
        <f t="shared" si="165"/>
        <v>0</v>
      </c>
      <c r="AB293" s="59">
        <f t="shared" si="166"/>
        <v>0</v>
      </c>
      <c r="AC293" s="63">
        <f t="shared" si="167"/>
        <v>0</v>
      </c>
      <c r="AD293" s="155"/>
      <c r="AE293" s="156"/>
      <c r="AF293" s="154">
        <v>277</v>
      </c>
      <c r="AG293" s="63">
        <f>'Default parameters'!F291</f>
        <v>1.02E-14</v>
      </c>
      <c r="AH293" s="59">
        <f t="shared" si="168"/>
        <v>0</v>
      </c>
      <c r="AI293" s="63">
        <f t="shared" si="169"/>
        <v>0</v>
      </c>
      <c r="AJ293" s="59">
        <f t="shared" si="170"/>
        <v>0</v>
      </c>
      <c r="AK293" s="63">
        <f t="shared" si="171"/>
        <v>0</v>
      </c>
      <c r="AL293" s="59">
        <f t="shared" si="172"/>
        <v>0</v>
      </c>
      <c r="AM293" s="63">
        <f t="shared" si="173"/>
        <v>0</v>
      </c>
      <c r="AN293" s="155"/>
      <c r="AO293" s="156"/>
      <c r="AP293" s="154">
        <v>277</v>
      </c>
      <c r="AQ293" s="63">
        <f>'Default parameters'!G291</f>
        <v>1.8200000000000001E-13</v>
      </c>
      <c r="AR293" s="59">
        <f t="shared" si="174"/>
        <v>0</v>
      </c>
      <c r="AS293" s="63">
        <f t="shared" si="175"/>
        <v>0</v>
      </c>
      <c r="AT293" s="59">
        <f t="shared" si="176"/>
        <v>0</v>
      </c>
      <c r="AU293" s="63">
        <f t="shared" si="177"/>
        <v>0</v>
      </c>
      <c r="AV293" s="59">
        <f t="shared" si="178"/>
        <v>0</v>
      </c>
      <c r="AW293" s="63">
        <f t="shared" si="179"/>
        <v>0</v>
      </c>
      <c r="AX293" s="155"/>
      <c r="AY293" s="156"/>
      <c r="AZ293" s="154">
        <v>277</v>
      </c>
      <c r="BA293" s="63">
        <v>1.8200000000000001E-13</v>
      </c>
      <c r="BB293" s="59">
        <f t="shared" si="180"/>
        <v>0</v>
      </c>
      <c r="BC293" s="63">
        <f t="shared" si="181"/>
        <v>0</v>
      </c>
      <c r="BD293" s="59">
        <f t="shared" si="182"/>
        <v>0</v>
      </c>
      <c r="BE293" s="63">
        <f t="shared" si="183"/>
        <v>0</v>
      </c>
      <c r="BF293" s="59">
        <f t="shared" si="184"/>
        <v>0</v>
      </c>
      <c r="BG293" s="63">
        <f t="shared" si="185"/>
        <v>0</v>
      </c>
    </row>
    <row r="294" spans="2:59" x14ac:dyDescent="0.25">
      <c r="B294" s="154">
        <v>278</v>
      </c>
      <c r="C294" s="63">
        <f>'Default parameters'!C292</f>
        <v>3.6300000000000003E-21</v>
      </c>
      <c r="D294" s="59">
        <f t="shared" si="150"/>
        <v>0</v>
      </c>
      <c r="E294" s="63">
        <f t="shared" si="151"/>
        <v>0</v>
      </c>
      <c r="F294" s="59">
        <f t="shared" si="152"/>
        <v>0</v>
      </c>
      <c r="G294" s="63">
        <f t="shared" si="153"/>
        <v>0</v>
      </c>
      <c r="H294" s="59">
        <f t="shared" si="154"/>
        <v>0</v>
      </c>
      <c r="I294" s="63">
        <f t="shared" si="155"/>
        <v>0</v>
      </c>
      <c r="J294" s="155"/>
      <c r="K294" s="156"/>
      <c r="L294" s="154">
        <v>278</v>
      </c>
      <c r="M294" s="63">
        <f>'Default parameters'!D292</f>
        <v>6.5499999999999996E-23</v>
      </c>
      <c r="N294" s="59">
        <f t="shared" si="156"/>
        <v>0</v>
      </c>
      <c r="O294" s="63">
        <f t="shared" si="157"/>
        <v>0</v>
      </c>
      <c r="P294" s="59">
        <f t="shared" si="158"/>
        <v>0</v>
      </c>
      <c r="Q294" s="63">
        <f t="shared" si="159"/>
        <v>0</v>
      </c>
      <c r="R294" s="59">
        <f t="shared" si="160"/>
        <v>0</v>
      </c>
      <c r="S294" s="63">
        <f t="shared" si="161"/>
        <v>0</v>
      </c>
      <c r="T294" s="155"/>
      <c r="U294" s="156"/>
      <c r="V294" s="154">
        <v>278</v>
      </c>
      <c r="W294" s="63">
        <f>'Default parameters'!E292</f>
        <v>9.4299999999999992E-13</v>
      </c>
      <c r="X294" s="59">
        <f t="shared" si="162"/>
        <v>0</v>
      </c>
      <c r="Y294" s="63">
        <f t="shared" si="163"/>
        <v>0</v>
      </c>
      <c r="Z294" s="59">
        <f t="shared" si="164"/>
        <v>0</v>
      </c>
      <c r="AA294" s="63">
        <f t="shared" si="165"/>
        <v>0</v>
      </c>
      <c r="AB294" s="59">
        <f t="shared" si="166"/>
        <v>0</v>
      </c>
      <c r="AC294" s="63">
        <f t="shared" si="167"/>
        <v>0</v>
      </c>
      <c r="AD294" s="155"/>
      <c r="AE294" s="156"/>
      <c r="AF294" s="154">
        <v>278</v>
      </c>
      <c r="AG294" s="63">
        <f>'Default parameters'!F292</f>
        <v>8.0599999999999992E-15</v>
      </c>
      <c r="AH294" s="59">
        <f t="shared" si="168"/>
        <v>0</v>
      </c>
      <c r="AI294" s="63">
        <f t="shared" si="169"/>
        <v>0</v>
      </c>
      <c r="AJ294" s="59">
        <f t="shared" si="170"/>
        <v>0</v>
      </c>
      <c r="AK294" s="63">
        <f t="shared" si="171"/>
        <v>0</v>
      </c>
      <c r="AL294" s="59">
        <f t="shared" si="172"/>
        <v>0</v>
      </c>
      <c r="AM294" s="63">
        <f t="shared" si="173"/>
        <v>0</v>
      </c>
      <c r="AN294" s="155"/>
      <c r="AO294" s="156"/>
      <c r="AP294" s="154">
        <v>278</v>
      </c>
      <c r="AQ294" s="63">
        <f>'Default parameters'!G292</f>
        <v>1.47E-13</v>
      </c>
      <c r="AR294" s="59">
        <f t="shared" si="174"/>
        <v>0</v>
      </c>
      <c r="AS294" s="63">
        <f t="shared" si="175"/>
        <v>0</v>
      </c>
      <c r="AT294" s="59">
        <f t="shared" si="176"/>
        <v>0</v>
      </c>
      <c r="AU294" s="63">
        <f t="shared" si="177"/>
        <v>0</v>
      </c>
      <c r="AV294" s="59">
        <f t="shared" si="178"/>
        <v>0</v>
      </c>
      <c r="AW294" s="63">
        <f t="shared" si="179"/>
        <v>0</v>
      </c>
      <c r="AX294" s="155"/>
      <c r="AY294" s="156"/>
      <c r="AZ294" s="154">
        <v>278</v>
      </c>
      <c r="BA294" s="63">
        <v>1.47E-13</v>
      </c>
      <c r="BB294" s="59">
        <f t="shared" si="180"/>
        <v>0</v>
      </c>
      <c r="BC294" s="63">
        <f t="shared" si="181"/>
        <v>0</v>
      </c>
      <c r="BD294" s="59">
        <f t="shared" si="182"/>
        <v>0</v>
      </c>
      <c r="BE294" s="63">
        <f t="shared" si="183"/>
        <v>0</v>
      </c>
      <c r="BF294" s="59">
        <f t="shared" si="184"/>
        <v>0</v>
      </c>
      <c r="BG294" s="63">
        <f t="shared" si="185"/>
        <v>0</v>
      </c>
    </row>
    <row r="295" spans="2:59" x14ac:dyDescent="0.25">
      <c r="B295" s="154">
        <v>279</v>
      </c>
      <c r="C295" s="63">
        <f>'Default parameters'!C293</f>
        <v>2.55E-21</v>
      </c>
      <c r="D295" s="59">
        <f t="shared" si="150"/>
        <v>0</v>
      </c>
      <c r="E295" s="63">
        <f t="shared" si="151"/>
        <v>0</v>
      </c>
      <c r="F295" s="59">
        <f t="shared" si="152"/>
        <v>0</v>
      </c>
      <c r="G295" s="63">
        <f t="shared" si="153"/>
        <v>0</v>
      </c>
      <c r="H295" s="59">
        <f t="shared" si="154"/>
        <v>0</v>
      </c>
      <c r="I295" s="63">
        <f t="shared" si="155"/>
        <v>0</v>
      </c>
      <c r="J295" s="155"/>
      <c r="K295" s="156"/>
      <c r="L295" s="154">
        <v>279</v>
      </c>
      <c r="M295" s="63">
        <f>'Default parameters'!D293</f>
        <v>4.4400000000000001E-23</v>
      </c>
      <c r="N295" s="59">
        <f t="shared" si="156"/>
        <v>0</v>
      </c>
      <c r="O295" s="63">
        <f t="shared" si="157"/>
        <v>0</v>
      </c>
      <c r="P295" s="59">
        <f t="shared" si="158"/>
        <v>0</v>
      </c>
      <c r="Q295" s="63">
        <f t="shared" si="159"/>
        <v>0</v>
      </c>
      <c r="R295" s="59">
        <f t="shared" si="160"/>
        <v>0</v>
      </c>
      <c r="S295" s="63">
        <f t="shared" si="161"/>
        <v>0</v>
      </c>
      <c r="T295" s="155"/>
      <c r="U295" s="156"/>
      <c r="V295" s="154">
        <v>279</v>
      </c>
      <c r="W295" s="63">
        <f>'Default parameters'!E293</f>
        <v>7.6399999999999998E-13</v>
      </c>
      <c r="X295" s="59">
        <f t="shared" si="162"/>
        <v>0</v>
      </c>
      <c r="Y295" s="63">
        <f t="shared" si="163"/>
        <v>0</v>
      </c>
      <c r="Z295" s="59">
        <f t="shared" si="164"/>
        <v>0</v>
      </c>
      <c r="AA295" s="63">
        <f t="shared" si="165"/>
        <v>0</v>
      </c>
      <c r="AB295" s="59">
        <f t="shared" si="166"/>
        <v>0</v>
      </c>
      <c r="AC295" s="63">
        <f t="shared" si="167"/>
        <v>0</v>
      </c>
      <c r="AD295" s="155"/>
      <c r="AE295" s="156"/>
      <c r="AF295" s="154">
        <v>279</v>
      </c>
      <c r="AG295" s="63">
        <f>'Default parameters'!F293</f>
        <v>6.3500000000000002E-15</v>
      </c>
      <c r="AH295" s="59">
        <f t="shared" si="168"/>
        <v>0</v>
      </c>
      <c r="AI295" s="63">
        <f t="shared" si="169"/>
        <v>0</v>
      </c>
      <c r="AJ295" s="59">
        <f t="shared" si="170"/>
        <v>0</v>
      </c>
      <c r="AK295" s="63">
        <f t="shared" si="171"/>
        <v>0</v>
      </c>
      <c r="AL295" s="59">
        <f t="shared" si="172"/>
        <v>0</v>
      </c>
      <c r="AM295" s="63">
        <f t="shared" si="173"/>
        <v>0</v>
      </c>
      <c r="AN295" s="155"/>
      <c r="AO295" s="156"/>
      <c r="AP295" s="154">
        <v>279</v>
      </c>
      <c r="AQ295" s="63">
        <f>'Default parameters'!G293</f>
        <v>1.19E-13</v>
      </c>
      <c r="AR295" s="59">
        <f t="shared" si="174"/>
        <v>0</v>
      </c>
      <c r="AS295" s="63">
        <f t="shared" si="175"/>
        <v>0</v>
      </c>
      <c r="AT295" s="59">
        <f t="shared" si="176"/>
        <v>0</v>
      </c>
      <c r="AU295" s="63">
        <f t="shared" si="177"/>
        <v>0</v>
      </c>
      <c r="AV295" s="59">
        <f t="shared" si="178"/>
        <v>0</v>
      </c>
      <c r="AW295" s="63">
        <f t="shared" si="179"/>
        <v>0</v>
      </c>
      <c r="AX295" s="155"/>
      <c r="AY295" s="156"/>
      <c r="AZ295" s="154">
        <v>279</v>
      </c>
      <c r="BA295" s="63">
        <v>1.19E-13</v>
      </c>
      <c r="BB295" s="59">
        <f t="shared" si="180"/>
        <v>0</v>
      </c>
      <c r="BC295" s="63">
        <f t="shared" si="181"/>
        <v>0</v>
      </c>
      <c r="BD295" s="59">
        <f t="shared" si="182"/>
        <v>0</v>
      </c>
      <c r="BE295" s="63">
        <f t="shared" si="183"/>
        <v>0</v>
      </c>
      <c r="BF295" s="59">
        <f t="shared" si="184"/>
        <v>0</v>
      </c>
      <c r="BG295" s="63">
        <f t="shared" si="185"/>
        <v>0</v>
      </c>
    </row>
    <row r="296" spans="2:59" x14ac:dyDescent="0.25">
      <c r="B296" s="154">
        <v>280</v>
      </c>
      <c r="C296" s="63">
        <f>'Default parameters'!C294</f>
        <v>1.7800000000000002E-21</v>
      </c>
      <c r="D296" s="59">
        <f t="shared" si="150"/>
        <v>0</v>
      </c>
      <c r="E296" s="63">
        <f t="shared" si="151"/>
        <v>0</v>
      </c>
      <c r="F296" s="59">
        <f t="shared" si="152"/>
        <v>0</v>
      </c>
      <c r="G296" s="63">
        <f t="shared" si="153"/>
        <v>0</v>
      </c>
      <c r="H296" s="59">
        <f t="shared" si="154"/>
        <v>0</v>
      </c>
      <c r="I296" s="63">
        <f t="shared" si="155"/>
        <v>0</v>
      </c>
      <c r="J296" s="155"/>
      <c r="K296" s="156"/>
      <c r="L296" s="154">
        <v>280</v>
      </c>
      <c r="M296" s="63">
        <f>'Default parameters'!D294</f>
        <v>2.99E-23</v>
      </c>
      <c r="N296" s="59">
        <f t="shared" si="156"/>
        <v>0</v>
      </c>
      <c r="O296" s="63">
        <f t="shared" si="157"/>
        <v>0</v>
      </c>
      <c r="P296" s="59">
        <f t="shared" si="158"/>
        <v>0</v>
      </c>
      <c r="Q296" s="63">
        <f t="shared" si="159"/>
        <v>0</v>
      </c>
      <c r="R296" s="59">
        <f t="shared" si="160"/>
        <v>0</v>
      </c>
      <c r="S296" s="63">
        <f t="shared" si="161"/>
        <v>0</v>
      </c>
      <c r="T296" s="155"/>
      <c r="U296" s="156"/>
      <c r="V296" s="154">
        <v>280</v>
      </c>
      <c r="W296" s="63">
        <f>'Default parameters'!E294</f>
        <v>6.17E-13</v>
      </c>
      <c r="X296" s="59">
        <f t="shared" si="162"/>
        <v>0</v>
      </c>
      <c r="Y296" s="63">
        <f t="shared" si="163"/>
        <v>0</v>
      </c>
      <c r="Z296" s="59">
        <f t="shared" si="164"/>
        <v>0</v>
      </c>
      <c r="AA296" s="63">
        <f t="shared" si="165"/>
        <v>0</v>
      </c>
      <c r="AB296" s="59">
        <f t="shared" si="166"/>
        <v>0</v>
      </c>
      <c r="AC296" s="63">
        <f t="shared" si="167"/>
        <v>0</v>
      </c>
      <c r="AD296" s="155"/>
      <c r="AE296" s="156"/>
      <c r="AF296" s="154">
        <v>280</v>
      </c>
      <c r="AG296" s="63">
        <f>'Default parameters'!F294</f>
        <v>4.9900000000000002E-15</v>
      </c>
      <c r="AH296" s="59">
        <f t="shared" si="168"/>
        <v>0</v>
      </c>
      <c r="AI296" s="63">
        <f t="shared" si="169"/>
        <v>0</v>
      </c>
      <c r="AJ296" s="59">
        <f t="shared" si="170"/>
        <v>0</v>
      </c>
      <c r="AK296" s="63">
        <f t="shared" si="171"/>
        <v>0</v>
      </c>
      <c r="AL296" s="59">
        <f t="shared" si="172"/>
        <v>0</v>
      </c>
      <c r="AM296" s="63">
        <f t="shared" si="173"/>
        <v>0</v>
      </c>
      <c r="AN296" s="155"/>
      <c r="AO296" s="156"/>
      <c r="AP296" s="154">
        <v>280</v>
      </c>
      <c r="AQ296" s="63">
        <f>'Default parameters'!G294</f>
        <v>9.5999999999999995E-14</v>
      </c>
      <c r="AR296" s="59">
        <f t="shared" si="174"/>
        <v>0</v>
      </c>
      <c r="AS296" s="63">
        <f t="shared" si="175"/>
        <v>0</v>
      </c>
      <c r="AT296" s="59">
        <f t="shared" si="176"/>
        <v>0</v>
      </c>
      <c r="AU296" s="63">
        <f t="shared" si="177"/>
        <v>0</v>
      </c>
      <c r="AV296" s="59">
        <f t="shared" si="178"/>
        <v>0</v>
      </c>
      <c r="AW296" s="63">
        <f t="shared" si="179"/>
        <v>0</v>
      </c>
      <c r="AX296" s="155"/>
      <c r="AY296" s="156"/>
      <c r="AZ296" s="154">
        <v>280</v>
      </c>
      <c r="BA296" s="63">
        <v>9.5999999999999995E-14</v>
      </c>
      <c r="BB296" s="59">
        <f t="shared" si="180"/>
        <v>0</v>
      </c>
      <c r="BC296" s="63">
        <f t="shared" si="181"/>
        <v>0</v>
      </c>
      <c r="BD296" s="59">
        <f t="shared" si="182"/>
        <v>0</v>
      </c>
      <c r="BE296" s="63">
        <f t="shared" si="183"/>
        <v>0</v>
      </c>
      <c r="BF296" s="59">
        <f t="shared" si="184"/>
        <v>0</v>
      </c>
      <c r="BG296" s="63">
        <f t="shared" si="185"/>
        <v>0</v>
      </c>
    </row>
    <row r="297" spans="2:59" x14ac:dyDescent="0.25">
      <c r="B297" s="154">
        <v>281</v>
      </c>
      <c r="C297" s="63">
        <f>'Default parameters'!C295</f>
        <v>1.2400000000000001E-21</v>
      </c>
      <c r="D297" s="59">
        <f t="shared" si="150"/>
        <v>0</v>
      </c>
      <c r="E297" s="63">
        <f t="shared" si="151"/>
        <v>0</v>
      </c>
      <c r="F297" s="59">
        <f t="shared" si="152"/>
        <v>0</v>
      </c>
      <c r="G297" s="63">
        <f t="shared" si="153"/>
        <v>0</v>
      </c>
      <c r="H297" s="59">
        <f t="shared" si="154"/>
        <v>0</v>
      </c>
      <c r="I297" s="63">
        <f t="shared" si="155"/>
        <v>0</v>
      </c>
      <c r="J297" s="155"/>
      <c r="K297" s="156"/>
      <c r="L297" s="154">
        <v>281</v>
      </c>
      <c r="M297" s="63">
        <f>'Default parameters'!D295</f>
        <v>2.02E-23</v>
      </c>
      <c r="N297" s="59">
        <f t="shared" si="156"/>
        <v>0</v>
      </c>
      <c r="O297" s="63">
        <f t="shared" si="157"/>
        <v>0</v>
      </c>
      <c r="P297" s="59">
        <f t="shared" si="158"/>
        <v>0</v>
      </c>
      <c r="Q297" s="63">
        <f t="shared" si="159"/>
        <v>0</v>
      </c>
      <c r="R297" s="59">
        <f t="shared" si="160"/>
        <v>0</v>
      </c>
      <c r="S297" s="63">
        <f t="shared" si="161"/>
        <v>0</v>
      </c>
      <c r="T297" s="155"/>
      <c r="U297" s="156"/>
      <c r="V297" s="154">
        <v>281</v>
      </c>
      <c r="W297" s="63">
        <f>'Default parameters'!E295</f>
        <v>4.97E-13</v>
      </c>
      <c r="X297" s="59">
        <f t="shared" si="162"/>
        <v>0</v>
      </c>
      <c r="Y297" s="63">
        <f t="shared" si="163"/>
        <v>0</v>
      </c>
      <c r="Z297" s="59">
        <f t="shared" si="164"/>
        <v>0</v>
      </c>
      <c r="AA297" s="63">
        <f t="shared" si="165"/>
        <v>0</v>
      </c>
      <c r="AB297" s="59">
        <f t="shared" si="166"/>
        <v>0</v>
      </c>
      <c r="AC297" s="63">
        <f t="shared" si="167"/>
        <v>0</v>
      </c>
      <c r="AD297" s="155"/>
      <c r="AE297" s="156"/>
      <c r="AF297" s="154">
        <v>281</v>
      </c>
      <c r="AG297" s="63">
        <f>'Default parameters'!F295</f>
        <v>3.91E-15</v>
      </c>
      <c r="AH297" s="59">
        <f t="shared" si="168"/>
        <v>0</v>
      </c>
      <c r="AI297" s="63">
        <f t="shared" si="169"/>
        <v>0</v>
      </c>
      <c r="AJ297" s="59">
        <f t="shared" si="170"/>
        <v>0</v>
      </c>
      <c r="AK297" s="63">
        <f t="shared" si="171"/>
        <v>0</v>
      </c>
      <c r="AL297" s="59">
        <f t="shared" si="172"/>
        <v>0</v>
      </c>
      <c r="AM297" s="63">
        <f t="shared" si="173"/>
        <v>0</v>
      </c>
      <c r="AN297" s="155"/>
      <c r="AO297" s="156"/>
      <c r="AP297" s="154">
        <v>281</v>
      </c>
      <c r="AQ297" s="63">
        <f>'Default parameters'!G295</f>
        <v>7.7299999999999996E-14</v>
      </c>
      <c r="AR297" s="59">
        <f t="shared" si="174"/>
        <v>0</v>
      </c>
      <c r="AS297" s="63">
        <f t="shared" si="175"/>
        <v>0</v>
      </c>
      <c r="AT297" s="59">
        <f t="shared" si="176"/>
        <v>0</v>
      </c>
      <c r="AU297" s="63">
        <f t="shared" si="177"/>
        <v>0</v>
      </c>
      <c r="AV297" s="59">
        <f t="shared" si="178"/>
        <v>0</v>
      </c>
      <c r="AW297" s="63">
        <f t="shared" si="179"/>
        <v>0</v>
      </c>
      <c r="AX297" s="155"/>
      <c r="AY297" s="156"/>
      <c r="AZ297" s="154">
        <v>281</v>
      </c>
      <c r="BA297" s="63">
        <v>7.7299999999999996E-14</v>
      </c>
      <c r="BB297" s="59">
        <f t="shared" si="180"/>
        <v>0</v>
      </c>
      <c r="BC297" s="63">
        <f t="shared" si="181"/>
        <v>0</v>
      </c>
      <c r="BD297" s="59">
        <f t="shared" si="182"/>
        <v>0</v>
      </c>
      <c r="BE297" s="63">
        <f t="shared" si="183"/>
        <v>0</v>
      </c>
      <c r="BF297" s="59">
        <f t="shared" si="184"/>
        <v>0</v>
      </c>
      <c r="BG297" s="63">
        <f t="shared" si="185"/>
        <v>0</v>
      </c>
    </row>
    <row r="298" spans="2:59" x14ac:dyDescent="0.25">
      <c r="B298" s="154">
        <v>282</v>
      </c>
      <c r="C298" s="63">
        <f>'Default parameters'!C296</f>
        <v>8.6099999999999995E-22</v>
      </c>
      <c r="D298" s="59">
        <f t="shared" si="150"/>
        <v>0</v>
      </c>
      <c r="E298" s="63">
        <f t="shared" si="151"/>
        <v>0</v>
      </c>
      <c r="F298" s="59">
        <f t="shared" si="152"/>
        <v>0</v>
      </c>
      <c r="G298" s="63">
        <f t="shared" si="153"/>
        <v>0</v>
      </c>
      <c r="H298" s="59">
        <f t="shared" si="154"/>
        <v>0</v>
      </c>
      <c r="I298" s="63">
        <f t="shared" si="155"/>
        <v>0</v>
      </c>
      <c r="J298" s="155"/>
      <c r="K298" s="156"/>
      <c r="L298" s="154">
        <v>282</v>
      </c>
      <c r="M298" s="63">
        <f>'Default parameters'!D296</f>
        <v>1.3499999999999999E-23</v>
      </c>
      <c r="N298" s="59">
        <f t="shared" si="156"/>
        <v>0</v>
      </c>
      <c r="O298" s="63">
        <f t="shared" si="157"/>
        <v>0</v>
      </c>
      <c r="P298" s="59">
        <f t="shared" si="158"/>
        <v>0</v>
      </c>
      <c r="Q298" s="63">
        <f t="shared" si="159"/>
        <v>0</v>
      </c>
      <c r="R298" s="59">
        <f t="shared" si="160"/>
        <v>0</v>
      </c>
      <c r="S298" s="63">
        <f t="shared" si="161"/>
        <v>0</v>
      </c>
      <c r="T298" s="155"/>
      <c r="U298" s="156"/>
      <c r="V298" s="154">
        <v>282</v>
      </c>
      <c r="W298" s="63">
        <f>'Default parameters'!E296</f>
        <v>4.0000000000000001E-13</v>
      </c>
      <c r="X298" s="59">
        <f t="shared" si="162"/>
        <v>0</v>
      </c>
      <c r="Y298" s="63">
        <f t="shared" si="163"/>
        <v>0</v>
      </c>
      <c r="Z298" s="59">
        <f t="shared" si="164"/>
        <v>0</v>
      </c>
      <c r="AA298" s="63">
        <f t="shared" si="165"/>
        <v>0</v>
      </c>
      <c r="AB298" s="59">
        <f t="shared" si="166"/>
        <v>0</v>
      </c>
      <c r="AC298" s="63">
        <f t="shared" si="167"/>
        <v>0</v>
      </c>
      <c r="AD298" s="155"/>
      <c r="AE298" s="156"/>
      <c r="AF298" s="154">
        <v>282</v>
      </c>
      <c r="AG298" s="63">
        <f>'Default parameters'!F296</f>
        <v>3.06E-15</v>
      </c>
      <c r="AH298" s="59">
        <f t="shared" si="168"/>
        <v>0</v>
      </c>
      <c r="AI298" s="63">
        <f t="shared" si="169"/>
        <v>0</v>
      </c>
      <c r="AJ298" s="59">
        <f t="shared" si="170"/>
        <v>0</v>
      </c>
      <c r="AK298" s="63">
        <f t="shared" si="171"/>
        <v>0</v>
      </c>
      <c r="AL298" s="59">
        <f t="shared" si="172"/>
        <v>0</v>
      </c>
      <c r="AM298" s="63">
        <f t="shared" si="173"/>
        <v>0</v>
      </c>
      <c r="AN298" s="155"/>
      <c r="AO298" s="156"/>
      <c r="AP298" s="154">
        <v>282</v>
      </c>
      <c r="AQ298" s="63">
        <f>'Default parameters'!G296</f>
        <v>6.2200000000000003E-14</v>
      </c>
      <c r="AR298" s="59">
        <f t="shared" si="174"/>
        <v>0</v>
      </c>
      <c r="AS298" s="63">
        <f t="shared" si="175"/>
        <v>0</v>
      </c>
      <c r="AT298" s="59">
        <f t="shared" si="176"/>
        <v>0</v>
      </c>
      <c r="AU298" s="63">
        <f t="shared" si="177"/>
        <v>0</v>
      </c>
      <c r="AV298" s="59">
        <f t="shared" si="178"/>
        <v>0</v>
      </c>
      <c r="AW298" s="63">
        <f t="shared" si="179"/>
        <v>0</v>
      </c>
      <c r="AX298" s="155"/>
      <c r="AY298" s="156"/>
      <c r="AZ298" s="154">
        <v>282</v>
      </c>
      <c r="BA298" s="63">
        <v>6.2200000000000003E-14</v>
      </c>
      <c r="BB298" s="59">
        <f t="shared" si="180"/>
        <v>0</v>
      </c>
      <c r="BC298" s="63">
        <f t="shared" si="181"/>
        <v>0</v>
      </c>
      <c r="BD298" s="59">
        <f t="shared" si="182"/>
        <v>0</v>
      </c>
      <c r="BE298" s="63">
        <f t="shared" si="183"/>
        <v>0</v>
      </c>
      <c r="BF298" s="59">
        <f t="shared" si="184"/>
        <v>0</v>
      </c>
      <c r="BG298" s="63">
        <f t="shared" si="185"/>
        <v>0</v>
      </c>
    </row>
    <row r="299" spans="2:59" x14ac:dyDescent="0.25">
      <c r="B299" s="154">
        <v>283</v>
      </c>
      <c r="C299" s="63">
        <f>'Default parameters'!C297</f>
        <v>5.9600000000000001E-22</v>
      </c>
      <c r="D299" s="59">
        <f t="shared" si="150"/>
        <v>0</v>
      </c>
      <c r="E299" s="63">
        <f t="shared" si="151"/>
        <v>0</v>
      </c>
      <c r="F299" s="59">
        <f t="shared" si="152"/>
        <v>0</v>
      </c>
      <c r="G299" s="63">
        <f t="shared" si="153"/>
        <v>0</v>
      </c>
      <c r="H299" s="59">
        <f t="shared" si="154"/>
        <v>0</v>
      </c>
      <c r="I299" s="63">
        <f t="shared" si="155"/>
        <v>0</v>
      </c>
      <c r="J299" s="155"/>
      <c r="K299" s="156"/>
      <c r="L299" s="154">
        <v>283</v>
      </c>
      <c r="M299" s="63">
        <f>'Default parameters'!D297</f>
        <v>9.0499999999999997E-24</v>
      </c>
      <c r="N299" s="59">
        <f t="shared" si="156"/>
        <v>0</v>
      </c>
      <c r="O299" s="63">
        <f t="shared" si="157"/>
        <v>0</v>
      </c>
      <c r="P299" s="59">
        <f t="shared" si="158"/>
        <v>0</v>
      </c>
      <c r="Q299" s="63">
        <f t="shared" si="159"/>
        <v>0</v>
      </c>
      <c r="R299" s="59">
        <f t="shared" si="160"/>
        <v>0</v>
      </c>
      <c r="S299" s="63">
        <f t="shared" si="161"/>
        <v>0</v>
      </c>
      <c r="T299" s="155"/>
      <c r="U299" s="156"/>
      <c r="V299" s="154">
        <v>283</v>
      </c>
      <c r="W299" s="63">
        <f>'Default parameters'!E297</f>
        <v>3.21E-13</v>
      </c>
      <c r="X299" s="59">
        <f t="shared" si="162"/>
        <v>0</v>
      </c>
      <c r="Y299" s="63">
        <f t="shared" si="163"/>
        <v>0</v>
      </c>
      <c r="Z299" s="59">
        <f t="shared" si="164"/>
        <v>0</v>
      </c>
      <c r="AA299" s="63">
        <f t="shared" si="165"/>
        <v>0</v>
      </c>
      <c r="AB299" s="59">
        <f t="shared" si="166"/>
        <v>0</v>
      </c>
      <c r="AC299" s="63">
        <f t="shared" si="167"/>
        <v>0</v>
      </c>
      <c r="AD299" s="155"/>
      <c r="AE299" s="156"/>
      <c r="AF299" s="154">
        <v>283</v>
      </c>
      <c r="AG299" s="63">
        <f>'Default parameters'!F297</f>
        <v>2.3900000000000002E-15</v>
      </c>
      <c r="AH299" s="59">
        <f t="shared" si="168"/>
        <v>0</v>
      </c>
      <c r="AI299" s="63">
        <f t="shared" si="169"/>
        <v>0</v>
      </c>
      <c r="AJ299" s="59">
        <f t="shared" si="170"/>
        <v>0</v>
      </c>
      <c r="AK299" s="63">
        <f t="shared" si="171"/>
        <v>0</v>
      </c>
      <c r="AL299" s="59">
        <f t="shared" si="172"/>
        <v>0</v>
      </c>
      <c r="AM299" s="63">
        <f t="shared" si="173"/>
        <v>0</v>
      </c>
      <c r="AN299" s="155"/>
      <c r="AO299" s="156"/>
      <c r="AP299" s="154">
        <v>283</v>
      </c>
      <c r="AQ299" s="63">
        <f>'Default parameters'!G297</f>
        <v>4.9900000000000001E-14</v>
      </c>
      <c r="AR299" s="59">
        <f t="shared" si="174"/>
        <v>0</v>
      </c>
      <c r="AS299" s="63">
        <f t="shared" si="175"/>
        <v>0</v>
      </c>
      <c r="AT299" s="59">
        <f t="shared" si="176"/>
        <v>0</v>
      </c>
      <c r="AU299" s="63">
        <f t="shared" si="177"/>
        <v>0</v>
      </c>
      <c r="AV299" s="59">
        <f t="shared" si="178"/>
        <v>0</v>
      </c>
      <c r="AW299" s="63">
        <f t="shared" si="179"/>
        <v>0</v>
      </c>
      <c r="AX299" s="155"/>
      <c r="AY299" s="156"/>
      <c r="AZ299" s="154">
        <v>283</v>
      </c>
      <c r="BA299" s="63">
        <v>4.9900000000000001E-14</v>
      </c>
      <c r="BB299" s="59">
        <f t="shared" si="180"/>
        <v>0</v>
      </c>
      <c r="BC299" s="63">
        <f t="shared" si="181"/>
        <v>0</v>
      </c>
      <c r="BD299" s="59">
        <f t="shared" si="182"/>
        <v>0</v>
      </c>
      <c r="BE299" s="63">
        <f t="shared" si="183"/>
        <v>0</v>
      </c>
      <c r="BF299" s="59">
        <f t="shared" si="184"/>
        <v>0</v>
      </c>
      <c r="BG299" s="63">
        <f t="shared" si="185"/>
        <v>0</v>
      </c>
    </row>
    <row r="300" spans="2:59" x14ac:dyDescent="0.25">
      <c r="B300" s="154">
        <v>284</v>
      </c>
      <c r="C300" s="63">
        <f>'Default parameters'!C298</f>
        <v>4.1199999999999998E-22</v>
      </c>
      <c r="D300" s="59">
        <f t="shared" ref="D300:D315" si="186">IF(AND(B300&gt;($D$8-1), B300&lt;$D$9),1,0)</f>
        <v>0</v>
      </c>
      <c r="E300" s="63">
        <f t="shared" ref="E300:E315" si="187">D300*C300</f>
        <v>0</v>
      </c>
      <c r="F300" s="59">
        <f t="shared" ref="F300:F315" si="188">IF(AND(B300&gt;($E$8-1), B300&lt;$E$9),1,0)</f>
        <v>0</v>
      </c>
      <c r="G300" s="63">
        <f t="shared" ref="G300:G315" si="189">F300*C300</f>
        <v>0</v>
      </c>
      <c r="H300" s="59">
        <f t="shared" ref="H300:H315" si="190">IF(AND(B300&gt;($F$8-1), B300&lt;$F$9),1,0)</f>
        <v>0</v>
      </c>
      <c r="I300" s="63">
        <f t="shared" ref="I300:I315" si="191">H300*C300</f>
        <v>0</v>
      </c>
      <c r="J300" s="155"/>
      <c r="K300" s="156"/>
      <c r="L300" s="154">
        <v>284</v>
      </c>
      <c r="M300" s="63">
        <f>'Default parameters'!D298</f>
        <v>6.0300000000000002E-24</v>
      </c>
      <c r="N300" s="59">
        <f t="shared" ref="N300:N315" si="192">IF(AND(L300&gt;($N$8-1), L300&lt;$N$9),1,0)</f>
        <v>0</v>
      </c>
      <c r="O300" s="63">
        <f t="shared" ref="O300:O315" si="193">N300*M300</f>
        <v>0</v>
      </c>
      <c r="P300" s="59">
        <f t="shared" ref="P300:P315" si="194">IF(AND(L300&gt;($O$8-1), L300&lt;$O$9),1,0)</f>
        <v>0</v>
      </c>
      <c r="Q300" s="63">
        <f t="shared" ref="Q300:Q315" si="195">P300*M300</f>
        <v>0</v>
      </c>
      <c r="R300" s="59">
        <f t="shared" ref="R300:R315" si="196">IF(AND(L300&gt;($P$8-1), L300&lt;$P$9),1,0)</f>
        <v>0</v>
      </c>
      <c r="S300" s="63">
        <f t="shared" ref="S300:S315" si="197">R300*M300</f>
        <v>0</v>
      </c>
      <c r="T300" s="155"/>
      <c r="U300" s="156"/>
      <c r="V300" s="154">
        <v>284</v>
      </c>
      <c r="W300" s="63">
        <f>'Default parameters'!E298</f>
        <v>2.5800000000000001E-13</v>
      </c>
      <c r="X300" s="59">
        <f t="shared" si="162"/>
        <v>0</v>
      </c>
      <c r="Y300" s="63">
        <f t="shared" si="163"/>
        <v>0</v>
      </c>
      <c r="Z300" s="59">
        <f t="shared" si="164"/>
        <v>0</v>
      </c>
      <c r="AA300" s="63">
        <f t="shared" si="165"/>
        <v>0</v>
      </c>
      <c r="AB300" s="59">
        <f t="shared" si="166"/>
        <v>0</v>
      </c>
      <c r="AC300" s="63">
        <f t="shared" si="167"/>
        <v>0</v>
      </c>
      <c r="AD300" s="155"/>
      <c r="AE300" s="156"/>
      <c r="AF300" s="154">
        <v>284</v>
      </c>
      <c r="AG300" s="63">
        <f>'Default parameters'!F298</f>
        <v>1.87E-15</v>
      </c>
      <c r="AH300" s="59">
        <f t="shared" si="168"/>
        <v>0</v>
      </c>
      <c r="AI300" s="63">
        <f t="shared" si="169"/>
        <v>0</v>
      </c>
      <c r="AJ300" s="59">
        <f t="shared" si="170"/>
        <v>0</v>
      </c>
      <c r="AK300" s="63">
        <f t="shared" si="171"/>
        <v>0</v>
      </c>
      <c r="AL300" s="59">
        <f t="shared" si="172"/>
        <v>0</v>
      </c>
      <c r="AM300" s="63">
        <f t="shared" si="173"/>
        <v>0</v>
      </c>
      <c r="AN300" s="155"/>
      <c r="AO300" s="156"/>
      <c r="AP300" s="154">
        <v>284</v>
      </c>
      <c r="AQ300" s="63">
        <f>'Default parameters'!G298</f>
        <v>4E-14</v>
      </c>
      <c r="AR300" s="59">
        <f t="shared" si="174"/>
        <v>0</v>
      </c>
      <c r="AS300" s="63">
        <f t="shared" si="175"/>
        <v>0</v>
      </c>
      <c r="AT300" s="59">
        <f t="shared" si="176"/>
        <v>0</v>
      </c>
      <c r="AU300" s="63">
        <f t="shared" si="177"/>
        <v>0</v>
      </c>
      <c r="AV300" s="59">
        <f t="shared" si="178"/>
        <v>0</v>
      </c>
      <c r="AW300" s="63">
        <f t="shared" si="179"/>
        <v>0</v>
      </c>
      <c r="AX300" s="155"/>
      <c r="AY300" s="156"/>
      <c r="AZ300" s="154">
        <v>284</v>
      </c>
      <c r="BA300" s="63">
        <v>4E-14</v>
      </c>
      <c r="BB300" s="59">
        <f t="shared" si="180"/>
        <v>0</v>
      </c>
      <c r="BC300" s="63">
        <f t="shared" si="181"/>
        <v>0</v>
      </c>
      <c r="BD300" s="59">
        <f t="shared" si="182"/>
        <v>0</v>
      </c>
      <c r="BE300" s="63">
        <f t="shared" si="183"/>
        <v>0</v>
      </c>
      <c r="BF300" s="59">
        <f t="shared" si="184"/>
        <v>0</v>
      </c>
      <c r="BG300" s="63">
        <f t="shared" si="185"/>
        <v>0</v>
      </c>
    </row>
    <row r="301" spans="2:59" x14ac:dyDescent="0.25">
      <c r="B301" s="154">
        <v>285</v>
      </c>
      <c r="C301" s="63">
        <f>'Default parameters'!C299</f>
        <v>2.8400000000000001E-22</v>
      </c>
      <c r="D301" s="59">
        <f t="shared" si="186"/>
        <v>0</v>
      </c>
      <c r="E301" s="63">
        <f t="shared" si="187"/>
        <v>0</v>
      </c>
      <c r="F301" s="59">
        <f t="shared" si="188"/>
        <v>0</v>
      </c>
      <c r="G301" s="63">
        <f t="shared" si="189"/>
        <v>0</v>
      </c>
      <c r="H301" s="59">
        <f t="shared" si="190"/>
        <v>0</v>
      </c>
      <c r="I301" s="63">
        <f t="shared" si="191"/>
        <v>0</v>
      </c>
      <c r="J301" s="155"/>
      <c r="K301" s="156"/>
      <c r="L301" s="154">
        <v>285</v>
      </c>
      <c r="M301" s="63">
        <f>'Default parameters'!D299</f>
        <v>4.01E-24</v>
      </c>
      <c r="N301" s="59">
        <f t="shared" si="192"/>
        <v>0</v>
      </c>
      <c r="O301" s="63">
        <f t="shared" si="193"/>
        <v>0</v>
      </c>
      <c r="P301" s="59">
        <f t="shared" si="194"/>
        <v>0</v>
      </c>
      <c r="Q301" s="63">
        <f t="shared" si="195"/>
        <v>0</v>
      </c>
      <c r="R301" s="59">
        <f t="shared" si="196"/>
        <v>0</v>
      </c>
      <c r="S301" s="63">
        <f t="shared" si="197"/>
        <v>0</v>
      </c>
      <c r="T301" s="155"/>
      <c r="U301" s="156"/>
      <c r="V301" s="154">
        <v>285</v>
      </c>
      <c r="W301" s="63">
        <f>'Default parameters'!E299</f>
        <v>2.0600000000000001E-13</v>
      </c>
      <c r="X301" s="59">
        <f t="shared" si="162"/>
        <v>0</v>
      </c>
      <c r="Y301" s="63">
        <f t="shared" si="163"/>
        <v>0</v>
      </c>
      <c r="Z301" s="59">
        <f t="shared" si="164"/>
        <v>0</v>
      </c>
      <c r="AA301" s="63">
        <f t="shared" si="165"/>
        <v>0</v>
      </c>
      <c r="AB301" s="59">
        <f t="shared" si="166"/>
        <v>0</v>
      </c>
      <c r="AC301" s="63">
        <f t="shared" si="167"/>
        <v>0</v>
      </c>
      <c r="AD301" s="155"/>
      <c r="AE301" s="156"/>
      <c r="AF301" s="154">
        <v>285</v>
      </c>
      <c r="AG301" s="63">
        <f>'Default parameters'!F299</f>
        <v>1.4500000000000001E-15</v>
      </c>
      <c r="AH301" s="59">
        <f t="shared" si="168"/>
        <v>0</v>
      </c>
      <c r="AI301" s="63">
        <f t="shared" si="169"/>
        <v>0</v>
      </c>
      <c r="AJ301" s="59">
        <f t="shared" si="170"/>
        <v>0</v>
      </c>
      <c r="AK301" s="63">
        <f t="shared" si="171"/>
        <v>0</v>
      </c>
      <c r="AL301" s="59">
        <f t="shared" si="172"/>
        <v>0</v>
      </c>
      <c r="AM301" s="63">
        <f t="shared" si="173"/>
        <v>0</v>
      </c>
      <c r="AN301" s="155"/>
      <c r="AO301" s="156"/>
      <c r="AP301" s="154">
        <v>285</v>
      </c>
      <c r="AQ301" s="63">
        <f>'Default parameters'!G299</f>
        <v>3.2000000000000002E-14</v>
      </c>
      <c r="AR301" s="59">
        <f t="shared" si="174"/>
        <v>0</v>
      </c>
      <c r="AS301" s="63">
        <f t="shared" si="175"/>
        <v>0</v>
      </c>
      <c r="AT301" s="59">
        <f t="shared" si="176"/>
        <v>0</v>
      </c>
      <c r="AU301" s="63">
        <f t="shared" si="177"/>
        <v>0</v>
      </c>
      <c r="AV301" s="59">
        <f t="shared" si="178"/>
        <v>0</v>
      </c>
      <c r="AW301" s="63">
        <f t="shared" si="179"/>
        <v>0</v>
      </c>
      <c r="AX301" s="155"/>
      <c r="AY301" s="156"/>
      <c r="AZ301" s="154">
        <v>285</v>
      </c>
      <c r="BA301" s="63">
        <v>3.2000000000000002E-14</v>
      </c>
      <c r="BB301" s="59">
        <f t="shared" si="180"/>
        <v>0</v>
      </c>
      <c r="BC301" s="63">
        <f t="shared" si="181"/>
        <v>0</v>
      </c>
      <c r="BD301" s="59">
        <f t="shared" si="182"/>
        <v>0</v>
      </c>
      <c r="BE301" s="63">
        <f t="shared" si="183"/>
        <v>0</v>
      </c>
      <c r="BF301" s="59">
        <f t="shared" si="184"/>
        <v>0</v>
      </c>
      <c r="BG301" s="63">
        <f t="shared" si="185"/>
        <v>0</v>
      </c>
    </row>
    <row r="302" spans="2:59" x14ac:dyDescent="0.25">
      <c r="B302" s="154">
        <v>286</v>
      </c>
      <c r="C302" s="63">
        <f>'Default parameters'!C300</f>
        <v>1.95E-22</v>
      </c>
      <c r="D302" s="59">
        <f t="shared" si="186"/>
        <v>0</v>
      </c>
      <c r="E302" s="63">
        <f t="shared" si="187"/>
        <v>0</v>
      </c>
      <c r="F302" s="59">
        <f t="shared" si="188"/>
        <v>0</v>
      </c>
      <c r="G302" s="63">
        <f t="shared" si="189"/>
        <v>0</v>
      </c>
      <c r="H302" s="59">
        <f t="shared" si="190"/>
        <v>0</v>
      </c>
      <c r="I302" s="63">
        <f t="shared" si="191"/>
        <v>0</v>
      </c>
      <c r="J302" s="155"/>
      <c r="K302" s="156"/>
      <c r="L302" s="154">
        <v>286</v>
      </c>
      <c r="M302" s="63">
        <f>'Default parameters'!D300</f>
        <v>2.6600000000000002E-24</v>
      </c>
      <c r="N302" s="59">
        <f t="shared" si="192"/>
        <v>0</v>
      </c>
      <c r="O302" s="63">
        <f t="shared" si="193"/>
        <v>0</v>
      </c>
      <c r="P302" s="59">
        <f t="shared" si="194"/>
        <v>0</v>
      </c>
      <c r="Q302" s="63">
        <f t="shared" si="195"/>
        <v>0</v>
      </c>
      <c r="R302" s="59">
        <f t="shared" si="196"/>
        <v>0</v>
      </c>
      <c r="S302" s="63">
        <f t="shared" si="197"/>
        <v>0</v>
      </c>
      <c r="T302" s="155"/>
      <c r="U302" s="156"/>
      <c r="V302" s="154">
        <v>286</v>
      </c>
      <c r="W302" s="63">
        <f>'Default parameters'!E300</f>
        <v>1.6400000000000001E-13</v>
      </c>
      <c r="X302" s="59">
        <f t="shared" si="162"/>
        <v>0</v>
      </c>
      <c r="Y302" s="63">
        <f t="shared" si="163"/>
        <v>0</v>
      </c>
      <c r="Z302" s="59">
        <f t="shared" si="164"/>
        <v>0</v>
      </c>
      <c r="AA302" s="63">
        <f t="shared" si="165"/>
        <v>0</v>
      </c>
      <c r="AB302" s="59">
        <f t="shared" si="166"/>
        <v>0</v>
      </c>
      <c r="AC302" s="63">
        <f t="shared" si="167"/>
        <v>0</v>
      </c>
      <c r="AD302" s="155"/>
      <c r="AE302" s="156"/>
      <c r="AF302" s="154">
        <v>286</v>
      </c>
      <c r="AG302" s="63">
        <f>'Default parameters'!F300</f>
        <v>1.13E-15</v>
      </c>
      <c r="AH302" s="59">
        <f t="shared" si="168"/>
        <v>0</v>
      </c>
      <c r="AI302" s="63">
        <f t="shared" si="169"/>
        <v>0</v>
      </c>
      <c r="AJ302" s="59">
        <f t="shared" si="170"/>
        <v>0</v>
      </c>
      <c r="AK302" s="63">
        <f t="shared" si="171"/>
        <v>0</v>
      </c>
      <c r="AL302" s="59">
        <f t="shared" si="172"/>
        <v>0</v>
      </c>
      <c r="AM302" s="63">
        <f t="shared" si="173"/>
        <v>0</v>
      </c>
      <c r="AN302" s="155"/>
      <c r="AO302" s="156"/>
      <c r="AP302" s="154">
        <v>286</v>
      </c>
      <c r="AQ302" s="63">
        <f>'Default parameters'!G300</f>
        <v>2.5599999999999999E-14</v>
      </c>
      <c r="AR302" s="59">
        <f t="shared" si="174"/>
        <v>0</v>
      </c>
      <c r="AS302" s="63">
        <f t="shared" si="175"/>
        <v>0</v>
      </c>
      <c r="AT302" s="59">
        <f t="shared" si="176"/>
        <v>0</v>
      </c>
      <c r="AU302" s="63">
        <f t="shared" si="177"/>
        <v>0</v>
      </c>
      <c r="AV302" s="59">
        <f t="shared" si="178"/>
        <v>0</v>
      </c>
      <c r="AW302" s="63">
        <f t="shared" si="179"/>
        <v>0</v>
      </c>
      <c r="AX302" s="155"/>
      <c r="AY302" s="156"/>
      <c r="AZ302" s="154">
        <v>286</v>
      </c>
      <c r="BA302" s="63">
        <v>2.5599999999999999E-14</v>
      </c>
      <c r="BB302" s="59">
        <f t="shared" si="180"/>
        <v>0</v>
      </c>
      <c r="BC302" s="63">
        <f t="shared" si="181"/>
        <v>0</v>
      </c>
      <c r="BD302" s="59">
        <f t="shared" si="182"/>
        <v>0</v>
      </c>
      <c r="BE302" s="63">
        <f t="shared" si="183"/>
        <v>0</v>
      </c>
      <c r="BF302" s="59">
        <f t="shared" si="184"/>
        <v>0</v>
      </c>
      <c r="BG302" s="63">
        <f t="shared" si="185"/>
        <v>0</v>
      </c>
    </row>
    <row r="303" spans="2:59" x14ac:dyDescent="0.25">
      <c r="B303" s="154">
        <v>287</v>
      </c>
      <c r="C303" s="63">
        <f>'Default parameters'!C301</f>
        <v>1.33E-22</v>
      </c>
      <c r="D303" s="59">
        <f t="shared" si="186"/>
        <v>0</v>
      </c>
      <c r="E303" s="63">
        <f t="shared" si="187"/>
        <v>0</v>
      </c>
      <c r="F303" s="59">
        <f t="shared" si="188"/>
        <v>0</v>
      </c>
      <c r="G303" s="63">
        <f t="shared" si="189"/>
        <v>0</v>
      </c>
      <c r="H303" s="59">
        <f t="shared" si="190"/>
        <v>0</v>
      </c>
      <c r="I303" s="63">
        <f t="shared" si="191"/>
        <v>0</v>
      </c>
      <c r="J303" s="155"/>
      <c r="K303" s="156"/>
      <c r="L303" s="154">
        <v>287</v>
      </c>
      <c r="M303" s="63">
        <f>'Default parameters'!D301</f>
        <v>1.7499999999999998E-24</v>
      </c>
      <c r="N303" s="59">
        <f t="shared" si="192"/>
        <v>0</v>
      </c>
      <c r="O303" s="63">
        <f t="shared" si="193"/>
        <v>0</v>
      </c>
      <c r="P303" s="59">
        <f t="shared" si="194"/>
        <v>0</v>
      </c>
      <c r="Q303" s="63">
        <f t="shared" si="195"/>
        <v>0</v>
      </c>
      <c r="R303" s="59">
        <f t="shared" si="196"/>
        <v>0</v>
      </c>
      <c r="S303" s="63">
        <f t="shared" si="197"/>
        <v>0</v>
      </c>
      <c r="T303" s="155"/>
      <c r="U303" s="156"/>
      <c r="V303" s="154">
        <v>287</v>
      </c>
      <c r="W303" s="63">
        <f>'Default parameters'!E301</f>
        <v>1.31E-13</v>
      </c>
      <c r="X303" s="59">
        <f t="shared" si="162"/>
        <v>0</v>
      </c>
      <c r="Y303" s="63">
        <f t="shared" si="163"/>
        <v>0</v>
      </c>
      <c r="Z303" s="59">
        <f t="shared" si="164"/>
        <v>0</v>
      </c>
      <c r="AA303" s="63">
        <f t="shared" si="165"/>
        <v>0</v>
      </c>
      <c r="AB303" s="59">
        <f t="shared" si="166"/>
        <v>0</v>
      </c>
      <c r="AC303" s="63">
        <f t="shared" si="167"/>
        <v>0</v>
      </c>
      <c r="AD303" s="155"/>
      <c r="AE303" s="156"/>
      <c r="AF303" s="154">
        <v>287</v>
      </c>
      <c r="AG303" s="63">
        <f>'Default parameters'!F301</f>
        <v>8.74E-16</v>
      </c>
      <c r="AH303" s="59">
        <f t="shared" si="168"/>
        <v>0</v>
      </c>
      <c r="AI303" s="63">
        <f t="shared" si="169"/>
        <v>0</v>
      </c>
      <c r="AJ303" s="59">
        <f t="shared" si="170"/>
        <v>0</v>
      </c>
      <c r="AK303" s="63">
        <f t="shared" si="171"/>
        <v>0</v>
      </c>
      <c r="AL303" s="59">
        <f t="shared" si="172"/>
        <v>0</v>
      </c>
      <c r="AM303" s="63">
        <f t="shared" si="173"/>
        <v>0</v>
      </c>
      <c r="AN303" s="155"/>
      <c r="AO303" s="156"/>
      <c r="AP303" s="154">
        <v>287</v>
      </c>
      <c r="AQ303" s="63">
        <f>'Default parameters'!G301</f>
        <v>2.04E-14</v>
      </c>
      <c r="AR303" s="59">
        <f t="shared" si="174"/>
        <v>0</v>
      </c>
      <c r="AS303" s="63">
        <f t="shared" si="175"/>
        <v>0</v>
      </c>
      <c r="AT303" s="59">
        <f t="shared" si="176"/>
        <v>0</v>
      </c>
      <c r="AU303" s="63">
        <f t="shared" si="177"/>
        <v>0</v>
      </c>
      <c r="AV303" s="59">
        <f t="shared" si="178"/>
        <v>0</v>
      </c>
      <c r="AW303" s="63">
        <f t="shared" si="179"/>
        <v>0</v>
      </c>
      <c r="AX303" s="155"/>
      <c r="AY303" s="156"/>
      <c r="AZ303" s="154">
        <v>287</v>
      </c>
      <c r="BA303" s="63">
        <v>2.04E-14</v>
      </c>
      <c r="BB303" s="59">
        <f t="shared" si="180"/>
        <v>0</v>
      </c>
      <c r="BC303" s="63">
        <f t="shared" si="181"/>
        <v>0</v>
      </c>
      <c r="BD303" s="59">
        <f t="shared" si="182"/>
        <v>0</v>
      </c>
      <c r="BE303" s="63">
        <f t="shared" si="183"/>
        <v>0</v>
      </c>
      <c r="BF303" s="59">
        <f t="shared" si="184"/>
        <v>0</v>
      </c>
      <c r="BG303" s="63">
        <f t="shared" si="185"/>
        <v>0</v>
      </c>
    </row>
    <row r="304" spans="2:59" x14ac:dyDescent="0.25">
      <c r="B304" s="154">
        <v>288</v>
      </c>
      <c r="C304" s="63">
        <f>'Default parameters'!C302</f>
        <v>9.0999999999999999E-23</v>
      </c>
      <c r="D304" s="59">
        <f t="shared" si="186"/>
        <v>0</v>
      </c>
      <c r="E304" s="63">
        <f t="shared" si="187"/>
        <v>0</v>
      </c>
      <c r="F304" s="59">
        <f t="shared" si="188"/>
        <v>0</v>
      </c>
      <c r="G304" s="63">
        <f t="shared" si="189"/>
        <v>0</v>
      </c>
      <c r="H304" s="59">
        <f t="shared" si="190"/>
        <v>0</v>
      </c>
      <c r="I304" s="63">
        <f t="shared" si="191"/>
        <v>0</v>
      </c>
      <c r="J304" s="155"/>
      <c r="K304" s="156"/>
      <c r="L304" s="154">
        <v>288</v>
      </c>
      <c r="M304" s="63">
        <f>'Default parameters'!D302</f>
        <v>1.1500000000000001E-24</v>
      </c>
      <c r="N304" s="59">
        <f t="shared" si="192"/>
        <v>0</v>
      </c>
      <c r="O304" s="63">
        <f t="shared" si="193"/>
        <v>0</v>
      </c>
      <c r="P304" s="59">
        <f t="shared" si="194"/>
        <v>0</v>
      </c>
      <c r="Q304" s="63">
        <f t="shared" si="195"/>
        <v>0</v>
      </c>
      <c r="R304" s="59">
        <f t="shared" si="196"/>
        <v>0</v>
      </c>
      <c r="S304" s="63">
        <f t="shared" si="197"/>
        <v>0</v>
      </c>
      <c r="T304" s="155"/>
      <c r="U304" s="156"/>
      <c r="V304" s="154">
        <v>288</v>
      </c>
      <c r="W304" s="63">
        <f>'Default parameters'!E302</f>
        <v>1.04E-13</v>
      </c>
      <c r="X304" s="59">
        <f t="shared" si="162"/>
        <v>0</v>
      </c>
      <c r="Y304" s="63">
        <f t="shared" si="163"/>
        <v>0</v>
      </c>
      <c r="Z304" s="59">
        <f t="shared" si="164"/>
        <v>0</v>
      </c>
      <c r="AA304" s="63">
        <f t="shared" si="165"/>
        <v>0</v>
      </c>
      <c r="AB304" s="59">
        <f t="shared" si="166"/>
        <v>0</v>
      </c>
      <c r="AC304" s="63">
        <f t="shared" si="167"/>
        <v>0</v>
      </c>
      <c r="AD304" s="155"/>
      <c r="AE304" s="156"/>
      <c r="AF304" s="154">
        <v>288</v>
      </c>
      <c r="AG304" s="63">
        <f>'Default parameters'!F302</f>
        <v>6.7600000000000004E-16</v>
      </c>
      <c r="AH304" s="59">
        <f t="shared" si="168"/>
        <v>0</v>
      </c>
      <c r="AI304" s="63">
        <f t="shared" si="169"/>
        <v>0</v>
      </c>
      <c r="AJ304" s="59">
        <f t="shared" si="170"/>
        <v>0</v>
      </c>
      <c r="AK304" s="63">
        <f t="shared" si="171"/>
        <v>0</v>
      </c>
      <c r="AL304" s="59">
        <f t="shared" si="172"/>
        <v>0</v>
      </c>
      <c r="AM304" s="63">
        <f t="shared" si="173"/>
        <v>0</v>
      </c>
      <c r="AN304" s="155"/>
      <c r="AO304" s="156"/>
      <c r="AP304" s="154">
        <v>288</v>
      </c>
      <c r="AQ304" s="63">
        <f>'Default parameters'!G302</f>
        <v>1.62E-14</v>
      </c>
      <c r="AR304" s="59">
        <f t="shared" si="174"/>
        <v>0</v>
      </c>
      <c r="AS304" s="63">
        <f t="shared" si="175"/>
        <v>0</v>
      </c>
      <c r="AT304" s="59">
        <f t="shared" si="176"/>
        <v>0</v>
      </c>
      <c r="AU304" s="63">
        <f t="shared" si="177"/>
        <v>0</v>
      </c>
      <c r="AV304" s="59">
        <f t="shared" si="178"/>
        <v>0</v>
      </c>
      <c r="AW304" s="63">
        <f t="shared" si="179"/>
        <v>0</v>
      </c>
      <c r="AX304" s="155"/>
      <c r="AY304" s="156"/>
      <c r="AZ304" s="154">
        <v>288</v>
      </c>
      <c r="BA304" s="63">
        <v>1.62E-14</v>
      </c>
      <c r="BB304" s="59">
        <f t="shared" si="180"/>
        <v>0</v>
      </c>
      <c r="BC304" s="63">
        <f t="shared" si="181"/>
        <v>0</v>
      </c>
      <c r="BD304" s="59">
        <f t="shared" si="182"/>
        <v>0</v>
      </c>
      <c r="BE304" s="63">
        <f t="shared" si="183"/>
        <v>0</v>
      </c>
      <c r="BF304" s="59">
        <f t="shared" si="184"/>
        <v>0</v>
      </c>
      <c r="BG304" s="63">
        <f t="shared" si="185"/>
        <v>0</v>
      </c>
    </row>
    <row r="305" spans="2:59" x14ac:dyDescent="0.25">
      <c r="B305" s="154">
        <v>289</v>
      </c>
      <c r="C305" s="63">
        <f>'Default parameters'!C303</f>
        <v>6.1900000000000003E-23</v>
      </c>
      <c r="D305" s="59">
        <f t="shared" si="186"/>
        <v>0</v>
      </c>
      <c r="E305" s="63">
        <f t="shared" si="187"/>
        <v>0</v>
      </c>
      <c r="F305" s="59">
        <f t="shared" si="188"/>
        <v>0</v>
      </c>
      <c r="G305" s="63">
        <f t="shared" si="189"/>
        <v>0</v>
      </c>
      <c r="H305" s="59">
        <f t="shared" si="190"/>
        <v>0</v>
      </c>
      <c r="I305" s="63">
        <f t="shared" si="191"/>
        <v>0</v>
      </c>
      <c r="J305" s="155"/>
      <c r="K305" s="156"/>
      <c r="L305" s="154">
        <v>289</v>
      </c>
      <c r="M305" s="63">
        <f>'Default parameters'!D303</f>
        <v>7.5699999999999997E-25</v>
      </c>
      <c r="N305" s="59">
        <f t="shared" si="192"/>
        <v>0</v>
      </c>
      <c r="O305" s="63">
        <f t="shared" si="193"/>
        <v>0</v>
      </c>
      <c r="P305" s="59">
        <f t="shared" si="194"/>
        <v>0</v>
      </c>
      <c r="Q305" s="63">
        <f t="shared" si="195"/>
        <v>0</v>
      </c>
      <c r="R305" s="59">
        <f t="shared" si="196"/>
        <v>0</v>
      </c>
      <c r="S305" s="63">
        <f t="shared" si="197"/>
        <v>0</v>
      </c>
      <c r="T305" s="155"/>
      <c r="U305" s="156"/>
      <c r="V305" s="154">
        <v>289</v>
      </c>
      <c r="W305" s="63">
        <f>'Default parameters'!E303</f>
        <v>8.2700000000000004E-14</v>
      </c>
      <c r="X305" s="59">
        <f t="shared" si="162"/>
        <v>0</v>
      </c>
      <c r="Y305" s="63">
        <f t="shared" si="163"/>
        <v>0</v>
      </c>
      <c r="Z305" s="59">
        <f t="shared" si="164"/>
        <v>0</v>
      </c>
      <c r="AA305" s="63">
        <f t="shared" si="165"/>
        <v>0</v>
      </c>
      <c r="AB305" s="59">
        <f t="shared" si="166"/>
        <v>0</v>
      </c>
      <c r="AC305" s="63">
        <f t="shared" si="167"/>
        <v>0</v>
      </c>
      <c r="AD305" s="155"/>
      <c r="AE305" s="156"/>
      <c r="AF305" s="154">
        <v>289</v>
      </c>
      <c r="AG305" s="63">
        <f>'Default parameters'!F303</f>
        <v>5.22E-16</v>
      </c>
      <c r="AH305" s="59">
        <f t="shared" si="168"/>
        <v>0</v>
      </c>
      <c r="AI305" s="63">
        <f t="shared" si="169"/>
        <v>0</v>
      </c>
      <c r="AJ305" s="59">
        <f t="shared" si="170"/>
        <v>0</v>
      </c>
      <c r="AK305" s="63">
        <f t="shared" si="171"/>
        <v>0</v>
      </c>
      <c r="AL305" s="59">
        <f t="shared" si="172"/>
        <v>0</v>
      </c>
      <c r="AM305" s="63">
        <f t="shared" si="173"/>
        <v>0</v>
      </c>
      <c r="AN305" s="155"/>
      <c r="AO305" s="156"/>
      <c r="AP305" s="154">
        <v>289</v>
      </c>
      <c r="AQ305" s="63">
        <f>'Default parameters'!G303</f>
        <v>1.2900000000000001E-14</v>
      </c>
      <c r="AR305" s="59">
        <f t="shared" si="174"/>
        <v>0</v>
      </c>
      <c r="AS305" s="63">
        <f t="shared" si="175"/>
        <v>0</v>
      </c>
      <c r="AT305" s="59">
        <f t="shared" si="176"/>
        <v>0</v>
      </c>
      <c r="AU305" s="63">
        <f t="shared" si="177"/>
        <v>0</v>
      </c>
      <c r="AV305" s="59">
        <f t="shared" si="178"/>
        <v>0</v>
      </c>
      <c r="AW305" s="63">
        <f t="shared" si="179"/>
        <v>0</v>
      </c>
      <c r="AX305" s="155"/>
      <c r="AY305" s="156"/>
      <c r="AZ305" s="154">
        <v>289</v>
      </c>
      <c r="BA305" s="63">
        <v>1.2900000000000001E-14</v>
      </c>
      <c r="BB305" s="59">
        <f t="shared" si="180"/>
        <v>0</v>
      </c>
      <c r="BC305" s="63">
        <f t="shared" si="181"/>
        <v>0</v>
      </c>
      <c r="BD305" s="59">
        <f t="shared" si="182"/>
        <v>0</v>
      </c>
      <c r="BE305" s="63">
        <f t="shared" si="183"/>
        <v>0</v>
      </c>
      <c r="BF305" s="59">
        <f t="shared" si="184"/>
        <v>0</v>
      </c>
      <c r="BG305" s="63">
        <f t="shared" si="185"/>
        <v>0</v>
      </c>
    </row>
    <row r="306" spans="2:59" x14ac:dyDescent="0.25">
      <c r="B306" s="154">
        <v>290</v>
      </c>
      <c r="C306" s="63">
        <f>'Default parameters'!C304</f>
        <v>4.2000000000000002E-23</v>
      </c>
      <c r="D306" s="59">
        <f t="shared" si="186"/>
        <v>0</v>
      </c>
      <c r="E306" s="63">
        <f t="shared" si="187"/>
        <v>0</v>
      </c>
      <c r="F306" s="59">
        <f t="shared" si="188"/>
        <v>0</v>
      </c>
      <c r="G306" s="63">
        <f t="shared" si="189"/>
        <v>0</v>
      </c>
      <c r="H306" s="59">
        <f t="shared" si="190"/>
        <v>0</v>
      </c>
      <c r="I306" s="63">
        <f t="shared" si="191"/>
        <v>0</v>
      </c>
      <c r="J306" s="155"/>
      <c r="K306" s="156"/>
      <c r="L306" s="154">
        <v>290</v>
      </c>
      <c r="M306" s="63">
        <f>'Default parameters'!D304</f>
        <v>4.9499999999999998E-25</v>
      </c>
      <c r="N306" s="59">
        <f t="shared" si="192"/>
        <v>0</v>
      </c>
      <c r="O306" s="63">
        <f t="shared" si="193"/>
        <v>0</v>
      </c>
      <c r="P306" s="59">
        <f t="shared" si="194"/>
        <v>0</v>
      </c>
      <c r="Q306" s="63">
        <f t="shared" si="195"/>
        <v>0</v>
      </c>
      <c r="R306" s="59">
        <f t="shared" si="196"/>
        <v>0</v>
      </c>
      <c r="S306" s="63">
        <f t="shared" si="197"/>
        <v>0</v>
      </c>
      <c r="T306" s="155"/>
      <c r="U306" s="156"/>
      <c r="V306" s="154">
        <v>290</v>
      </c>
      <c r="W306" s="63">
        <f>'Default parameters'!E304</f>
        <v>6.5400000000000004E-14</v>
      </c>
      <c r="X306" s="59">
        <f t="shared" si="162"/>
        <v>0</v>
      </c>
      <c r="Y306" s="63">
        <f t="shared" si="163"/>
        <v>0</v>
      </c>
      <c r="Z306" s="59">
        <f t="shared" si="164"/>
        <v>0</v>
      </c>
      <c r="AA306" s="63">
        <f t="shared" si="165"/>
        <v>0</v>
      </c>
      <c r="AB306" s="59">
        <f t="shared" si="166"/>
        <v>0</v>
      </c>
      <c r="AC306" s="63">
        <f t="shared" si="167"/>
        <v>0</v>
      </c>
      <c r="AD306" s="155"/>
      <c r="AE306" s="156"/>
      <c r="AF306" s="154">
        <v>290</v>
      </c>
      <c r="AG306" s="63">
        <f>'Default parameters'!F304</f>
        <v>4.0200000000000002E-16</v>
      </c>
      <c r="AH306" s="59">
        <f t="shared" si="168"/>
        <v>0</v>
      </c>
      <c r="AI306" s="63">
        <f t="shared" si="169"/>
        <v>0</v>
      </c>
      <c r="AJ306" s="59">
        <f t="shared" si="170"/>
        <v>0</v>
      </c>
      <c r="AK306" s="63">
        <f t="shared" si="171"/>
        <v>0</v>
      </c>
      <c r="AL306" s="59">
        <f t="shared" si="172"/>
        <v>0</v>
      </c>
      <c r="AM306" s="63">
        <f t="shared" si="173"/>
        <v>0</v>
      </c>
      <c r="AN306" s="155"/>
      <c r="AO306" s="156"/>
      <c r="AP306" s="154">
        <v>290</v>
      </c>
      <c r="AQ306" s="63">
        <f>'Default parameters'!G304</f>
        <v>1.02E-14</v>
      </c>
      <c r="AR306" s="59">
        <f t="shared" si="174"/>
        <v>0</v>
      </c>
      <c r="AS306" s="63">
        <f t="shared" si="175"/>
        <v>0</v>
      </c>
      <c r="AT306" s="59">
        <f t="shared" si="176"/>
        <v>0</v>
      </c>
      <c r="AU306" s="63">
        <f t="shared" si="177"/>
        <v>0</v>
      </c>
      <c r="AV306" s="59">
        <f t="shared" si="178"/>
        <v>0</v>
      </c>
      <c r="AW306" s="63">
        <f t="shared" si="179"/>
        <v>0</v>
      </c>
      <c r="AX306" s="155"/>
      <c r="AY306" s="156"/>
      <c r="AZ306" s="154">
        <v>290</v>
      </c>
      <c r="BA306" s="63">
        <v>1.02E-14</v>
      </c>
      <c r="BB306" s="59">
        <f t="shared" si="180"/>
        <v>0</v>
      </c>
      <c r="BC306" s="63">
        <f t="shared" si="181"/>
        <v>0</v>
      </c>
      <c r="BD306" s="59">
        <f t="shared" si="182"/>
        <v>0</v>
      </c>
      <c r="BE306" s="63">
        <f t="shared" si="183"/>
        <v>0</v>
      </c>
      <c r="BF306" s="59">
        <f t="shared" si="184"/>
        <v>0</v>
      </c>
      <c r="BG306" s="63">
        <f t="shared" si="185"/>
        <v>0</v>
      </c>
    </row>
    <row r="307" spans="2:59" x14ac:dyDescent="0.25">
      <c r="B307" s="154">
        <v>291</v>
      </c>
      <c r="C307" s="63">
        <f>'Default parameters'!C305</f>
        <v>2.8399999999999999E-23</v>
      </c>
      <c r="D307" s="59">
        <f t="shared" si="186"/>
        <v>0</v>
      </c>
      <c r="E307" s="63">
        <f t="shared" si="187"/>
        <v>0</v>
      </c>
      <c r="F307" s="59">
        <f t="shared" si="188"/>
        <v>0</v>
      </c>
      <c r="G307" s="63">
        <f t="shared" si="189"/>
        <v>0</v>
      </c>
      <c r="H307" s="59">
        <f t="shared" si="190"/>
        <v>0</v>
      </c>
      <c r="I307" s="63">
        <f t="shared" si="191"/>
        <v>0</v>
      </c>
      <c r="J307" s="155"/>
      <c r="K307" s="156"/>
      <c r="L307" s="154">
        <v>291</v>
      </c>
      <c r="M307" s="63">
        <f>'Default parameters'!D305</f>
        <v>3.23E-25</v>
      </c>
      <c r="N307" s="59">
        <f t="shared" si="192"/>
        <v>0</v>
      </c>
      <c r="O307" s="63">
        <f t="shared" si="193"/>
        <v>0</v>
      </c>
      <c r="P307" s="59">
        <f t="shared" si="194"/>
        <v>0</v>
      </c>
      <c r="Q307" s="63">
        <f t="shared" si="195"/>
        <v>0</v>
      </c>
      <c r="R307" s="59">
        <f t="shared" si="196"/>
        <v>0</v>
      </c>
      <c r="S307" s="63">
        <f t="shared" si="197"/>
        <v>0</v>
      </c>
      <c r="T307" s="155"/>
      <c r="U307" s="156"/>
      <c r="V307" s="154">
        <v>291</v>
      </c>
      <c r="W307" s="63">
        <f>'Default parameters'!E305</f>
        <v>5.1700000000000003E-14</v>
      </c>
      <c r="X307" s="59">
        <f t="shared" si="162"/>
        <v>0</v>
      </c>
      <c r="Y307" s="63">
        <f t="shared" si="163"/>
        <v>0</v>
      </c>
      <c r="Z307" s="59">
        <f t="shared" si="164"/>
        <v>0</v>
      </c>
      <c r="AA307" s="63">
        <f t="shared" si="165"/>
        <v>0</v>
      </c>
      <c r="AB307" s="59">
        <f t="shared" si="166"/>
        <v>0</v>
      </c>
      <c r="AC307" s="63">
        <f t="shared" si="167"/>
        <v>0</v>
      </c>
      <c r="AD307" s="155"/>
      <c r="AE307" s="156"/>
      <c r="AF307" s="154">
        <v>291</v>
      </c>
      <c r="AG307" s="63">
        <f>'Default parameters'!F305</f>
        <v>3.0899999999999999E-16</v>
      </c>
      <c r="AH307" s="59">
        <f t="shared" si="168"/>
        <v>0</v>
      </c>
      <c r="AI307" s="63">
        <f t="shared" si="169"/>
        <v>0</v>
      </c>
      <c r="AJ307" s="59">
        <f t="shared" si="170"/>
        <v>0</v>
      </c>
      <c r="AK307" s="63">
        <f t="shared" si="171"/>
        <v>0</v>
      </c>
      <c r="AL307" s="59">
        <f t="shared" si="172"/>
        <v>0</v>
      </c>
      <c r="AM307" s="63">
        <f t="shared" si="173"/>
        <v>0</v>
      </c>
      <c r="AN307" s="155"/>
      <c r="AO307" s="156"/>
      <c r="AP307" s="154">
        <v>291</v>
      </c>
      <c r="AQ307" s="63">
        <f>'Default parameters'!G305</f>
        <v>8.1099999999999996E-15</v>
      </c>
      <c r="AR307" s="59">
        <f t="shared" si="174"/>
        <v>0</v>
      </c>
      <c r="AS307" s="63">
        <f t="shared" si="175"/>
        <v>0</v>
      </c>
      <c r="AT307" s="59">
        <f t="shared" si="176"/>
        <v>0</v>
      </c>
      <c r="AU307" s="63">
        <f t="shared" si="177"/>
        <v>0</v>
      </c>
      <c r="AV307" s="59">
        <f t="shared" si="178"/>
        <v>0</v>
      </c>
      <c r="AW307" s="63">
        <f t="shared" si="179"/>
        <v>0</v>
      </c>
      <c r="AX307" s="155"/>
      <c r="AY307" s="156"/>
      <c r="AZ307" s="154">
        <v>291</v>
      </c>
      <c r="BA307" s="63">
        <v>8.1099999999999996E-15</v>
      </c>
      <c r="BB307" s="59">
        <f t="shared" si="180"/>
        <v>0</v>
      </c>
      <c r="BC307" s="63">
        <f t="shared" si="181"/>
        <v>0</v>
      </c>
      <c r="BD307" s="59">
        <f t="shared" si="182"/>
        <v>0</v>
      </c>
      <c r="BE307" s="63">
        <f t="shared" si="183"/>
        <v>0</v>
      </c>
      <c r="BF307" s="59">
        <f t="shared" si="184"/>
        <v>0</v>
      </c>
      <c r="BG307" s="63">
        <f t="shared" si="185"/>
        <v>0</v>
      </c>
    </row>
    <row r="308" spans="2:59" x14ac:dyDescent="0.25">
      <c r="B308" s="154">
        <v>292</v>
      </c>
      <c r="C308" s="63">
        <f>'Default parameters'!C306</f>
        <v>1.9199999999999999E-23</v>
      </c>
      <c r="D308" s="59">
        <f t="shared" si="186"/>
        <v>0</v>
      </c>
      <c r="E308" s="63">
        <f t="shared" si="187"/>
        <v>0</v>
      </c>
      <c r="F308" s="59">
        <f t="shared" si="188"/>
        <v>0</v>
      </c>
      <c r="G308" s="63">
        <f t="shared" si="189"/>
        <v>0</v>
      </c>
      <c r="H308" s="59">
        <f t="shared" si="190"/>
        <v>0</v>
      </c>
      <c r="I308" s="63">
        <f t="shared" si="191"/>
        <v>0</v>
      </c>
      <c r="J308" s="155"/>
      <c r="K308" s="156"/>
      <c r="L308" s="154">
        <v>292</v>
      </c>
      <c r="M308" s="63">
        <f>'Default parameters'!D306</f>
        <v>2.1E-25</v>
      </c>
      <c r="N308" s="59">
        <f t="shared" si="192"/>
        <v>0</v>
      </c>
      <c r="O308" s="63">
        <f t="shared" si="193"/>
        <v>0</v>
      </c>
      <c r="P308" s="59">
        <f t="shared" si="194"/>
        <v>0</v>
      </c>
      <c r="Q308" s="63">
        <f t="shared" si="195"/>
        <v>0</v>
      </c>
      <c r="R308" s="59">
        <f t="shared" si="196"/>
        <v>0</v>
      </c>
      <c r="S308" s="63">
        <f t="shared" si="197"/>
        <v>0</v>
      </c>
      <c r="T308" s="155"/>
      <c r="U308" s="156"/>
      <c r="V308" s="154">
        <v>292</v>
      </c>
      <c r="W308" s="63">
        <f>'Default parameters'!E306</f>
        <v>4.08E-14</v>
      </c>
      <c r="X308" s="59">
        <f t="shared" si="162"/>
        <v>0</v>
      </c>
      <c r="Y308" s="63">
        <f t="shared" si="163"/>
        <v>0</v>
      </c>
      <c r="Z308" s="59">
        <f t="shared" si="164"/>
        <v>0</v>
      </c>
      <c r="AA308" s="63">
        <f t="shared" si="165"/>
        <v>0</v>
      </c>
      <c r="AB308" s="59">
        <f t="shared" si="166"/>
        <v>0</v>
      </c>
      <c r="AC308" s="63">
        <f t="shared" si="167"/>
        <v>0</v>
      </c>
      <c r="AD308" s="155"/>
      <c r="AE308" s="156"/>
      <c r="AF308" s="154">
        <v>292</v>
      </c>
      <c r="AG308" s="63">
        <f>'Default parameters'!F306</f>
        <v>2.3700000000000001E-16</v>
      </c>
      <c r="AH308" s="59">
        <f t="shared" si="168"/>
        <v>0</v>
      </c>
      <c r="AI308" s="63">
        <f t="shared" si="169"/>
        <v>0</v>
      </c>
      <c r="AJ308" s="59">
        <f t="shared" si="170"/>
        <v>0</v>
      </c>
      <c r="AK308" s="63">
        <f t="shared" si="171"/>
        <v>0</v>
      </c>
      <c r="AL308" s="59">
        <f t="shared" si="172"/>
        <v>0</v>
      </c>
      <c r="AM308" s="63">
        <f t="shared" si="173"/>
        <v>0</v>
      </c>
      <c r="AN308" s="155"/>
      <c r="AO308" s="156"/>
      <c r="AP308" s="154">
        <v>292</v>
      </c>
      <c r="AQ308" s="63">
        <f>'Default parameters'!G306</f>
        <v>6.4099999999999996E-15</v>
      </c>
      <c r="AR308" s="59">
        <f t="shared" si="174"/>
        <v>0</v>
      </c>
      <c r="AS308" s="63">
        <f t="shared" si="175"/>
        <v>0</v>
      </c>
      <c r="AT308" s="59">
        <f t="shared" si="176"/>
        <v>0</v>
      </c>
      <c r="AU308" s="63">
        <f t="shared" si="177"/>
        <v>0</v>
      </c>
      <c r="AV308" s="59">
        <f t="shared" si="178"/>
        <v>0</v>
      </c>
      <c r="AW308" s="63">
        <f t="shared" si="179"/>
        <v>0</v>
      </c>
      <c r="AX308" s="155"/>
      <c r="AY308" s="156"/>
      <c r="AZ308" s="154">
        <v>292</v>
      </c>
      <c r="BA308" s="63">
        <v>6.4099999999999996E-15</v>
      </c>
      <c r="BB308" s="59">
        <f t="shared" si="180"/>
        <v>0</v>
      </c>
      <c r="BC308" s="63">
        <f t="shared" si="181"/>
        <v>0</v>
      </c>
      <c r="BD308" s="59">
        <f t="shared" si="182"/>
        <v>0</v>
      </c>
      <c r="BE308" s="63">
        <f t="shared" si="183"/>
        <v>0</v>
      </c>
      <c r="BF308" s="59">
        <f t="shared" si="184"/>
        <v>0</v>
      </c>
      <c r="BG308" s="63">
        <f t="shared" si="185"/>
        <v>0</v>
      </c>
    </row>
    <row r="309" spans="2:59" x14ac:dyDescent="0.25">
      <c r="B309" s="154">
        <v>293</v>
      </c>
      <c r="C309" s="63">
        <f>'Default parameters'!C307</f>
        <v>1.2899999999999999E-23</v>
      </c>
      <c r="D309" s="59">
        <f t="shared" si="186"/>
        <v>0</v>
      </c>
      <c r="E309" s="63">
        <f t="shared" si="187"/>
        <v>0</v>
      </c>
      <c r="F309" s="59">
        <f t="shared" si="188"/>
        <v>0</v>
      </c>
      <c r="G309" s="63">
        <f t="shared" si="189"/>
        <v>0</v>
      </c>
      <c r="H309" s="59">
        <f t="shared" si="190"/>
        <v>0</v>
      </c>
      <c r="I309" s="63">
        <f t="shared" si="191"/>
        <v>0</v>
      </c>
      <c r="J309" s="155"/>
      <c r="K309" s="156"/>
      <c r="L309" s="154">
        <v>293</v>
      </c>
      <c r="M309" s="63">
        <f>'Default parameters'!D307</f>
        <v>1.3600000000000001E-25</v>
      </c>
      <c r="N309" s="59">
        <f t="shared" si="192"/>
        <v>0</v>
      </c>
      <c r="O309" s="63">
        <f t="shared" si="193"/>
        <v>0</v>
      </c>
      <c r="P309" s="59">
        <f t="shared" si="194"/>
        <v>0</v>
      </c>
      <c r="Q309" s="63">
        <f t="shared" si="195"/>
        <v>0</v>
      </c>
      <c r="R309" s="59">
        <f t="shared" si="196"/>
        <v>0</v>
      </c>
      <c r="S309" s="63">
        <f t="shared" si="197"/>
        <v>0</v>
      </c>
      <c r="T309" s="155"/>
      <c r="U309" s="156"/>
      <c r="V309" s="154">
        <v>293</v>
      </c>
      <c r="W309" s="63">
        <f>'Default parameters'!E307</f>
        <v>3.2099999999999997E-14</v>
      </c>
      <c r="X309" s="59">
        <f t="shared" si="162"/>
        <v>0</v>
      </c>
      <c r="Y309" s="63">
        <f t="shared" si="163"/>
        <v>0</v>
      </c>
      <c r="Z309" s="59">
        <f t="shared" si="164"/>
        <v>0</v>
      </c>
      <c r="AA309" s="63">
        <f t="shared" si="165"/>
        <v>0</v>
      </c>
      <c r="AB309" s="59">
        <f t="shared" si="166"/>
        <v>0</v>
      </c>
      <c r="AC309" s="63">
        <f t="shared" si="167"/>
        <v>0</v>
      </c>
      <c r="AD309" s="155"/>
      <c r="AE309" s="156"/>
      <c r="AF309" s="154">
        <v>293</v>
      </c>
      <c r="AG309" s="63">
        <f>'Default parameters'!F307</f>
        <v>1.82E-16</v>
      </c>
      <c r="AH309" s="59">
        <f t="shared" si="168"/>
        <v>0</v>
      </c>
      <c r="AI309" s="63">
        <f t="shared" si="169"/>
        <v>0</v>
      </c>
      <c r="AJ309" s="59">
        <f t="shared" si="170"/>
        <v>0</v>
      </c>
      <c r="AK309" s="63">
        <f t="shared" si="171"/>
        <v>0</v>
      </c>
      <c r="AL309" s="59">
        <f t="shared" si="172"/>
        <v>0</v>
      </c>
      <c r="AM309" s="63">
        <f t="shared" si="173"/>
        <v>0</v>
      </c>
      <c r="AN309" s="155"/>
      <c r="AO309" s="156"/>
      <c r="AP309" s="154">
        <v>293</v>
      </c>
      <c r="AQ309" s="63">
        <f>'Default parameters'!G307</f>
        <v>5.0600000000000002E-15</v>
      </c>
      <c r="AR309" s="59">
        <f t="shared" si="174"/>
        <v>0</v>
      </c>
      <c r="AS309" s="63">
        <f t="shared" si="175"/>
        <v>0</v>
      </c>
      <c r="AT309" s="59">
        <f t="shared" si="176"/>
        <v>0</v>
      </c>
      <c r="AU309" s="63">
        <f t="shared" si="177"/>
        <v>0</v>
      </c>
      <c r="AV309" s="59">
        <f t="shared" si="178"/>
        <v>0</v>
      </c>
      <c r="AW309" s="63">
        <f t="shared" si="179"/>
        <v>0</v>
      </c>
      <c r="AX309" s="155"/>
      <c r="AY309" s="156"/>
      <c r="AZ309" s="154">
        <v>293</v>
      </c>
      <c r="BA309" s="63">
        <v>5.0600000000000002E-15</v>
      </c>
      <c r="BB309" s="59">
        <f t="shared" si="180"/>
        <v>0</v>
      </c>
      <c r="BC309" s="63">
        <f t="shared" si="181"/>
        <v>0</v>
      </c>
      <c r="BD309" s="59">
        <f t="shared" si="182"/>
        <v>0</v>
      </c>
      <c r="BE309" s="63">
        <f t="shared" si="183"/>
        <v>0</v>
      </c>
      <c r="BF309" s="59">
        <f t="shared" si="184"/>
        <v>0</v>
      </c>
      <c r="BG309" s="63">
        <f t="shared" si="185"/>
        <v>0</v>
      </c>
    </row>
    <row r="310" spans="2:59" x14ac:dyDescent="0.25">
      <c r="B310" s="154">
        <v>294</v>
      </c>
      <c r="C310" s="63">
        <f>'Default parameters'!C308</f>
        <v>8.6499999999999994E-24</v>
      </c>
      <c r="D310" s="59">
        <f t="shared" si="186"/>
        <v>0</v>
      </c>
      <c r="E310" s="63">
        <f t="shared" si="187"/>
        <v>0</v>
      </c>
      <c r="F310" s="59">
        <f t="shared" si="188"/>
        <v>0</v>
      </c>
      <c r="G310" s="63">
        <f t="shared" si="189"/>
        <v>0</v>
      </c>
      <c r="H310" s="59">
        <f t="shared" si="190"/>
        <v>0</v>
      </c>
      <c r="I310" s="63">
        <f t="shared" si="191"/>
        <v>0</v>
      </c>
      <c r="J310" s="155"/>
      <c r="K310" s="156"/>
      <c r="L310" s="154">
        <v>294</v>
      </c>
      <c r="M310" s="63">
        <f>'Default parameters'!D308</f>
        <v>8.7600000000000005E-26</v>
      </c>
      <c r="N310" s="59">
        <f t="shared" si="192"/>
        <v>0</v>
      </c>
      <c r="O310" s="63">
        <f t="shared" si="193"/>
        <v>0</v>
      </c>
      <c r="P310" s="59">
        <f t="shared" si="194"/>
        <v>0</v>
      </c>
      <c r="Q310" s="63">
        <f t="shared" si="195"/>
        <v>0</v>
      </c>
      <c r="R310" s="59">
        <f t="shared" si="196"/>
        <v>0</v>
      </c>
      <c r="S310" s="63">
        <f t="shared" si="197"/>
        <v>0</v>
      </c>
      <c r="T310" s="155"/>
      <c r="U310" s="156"/>
      <c r="V310" s="154">
        <v>294</v>
      </c>
      <c r="W310" s="63">
        <f>'Default parameters'!E308</f>
        <v>2.5199999999999999E-14</v>
      </c>
      <c r="X310" s="59">
        <f t="shared" si="162"/>
        <v>0</v>
      </c>
      <c r="Y310" s="63">
        <f t="shared" si="163"/>
        <v>0</v>
      </c>
      <c r="Z310" s="59">
        <f t="shared" si="164"/>
        <v>0</v>
      </c>
      <c r="AA310" s="63">
        <f t="shared" si="165"/>
        <v>0</v>
      </c>
      <c r="AB310" s="59">
        <f t="shared" si="166"/>
        <v>0</v>
      </c>
      <c r="AC310" s="63">
        <f t="shared" si="167"/>
        <v>0</v>
      </c>
      <c r="AD310" s="155"/>
      <c r="AE310" s="156"/>
      <c r="AF310" s="154">
        <v>294</v>
      </c>
      <c r="AG310" s="63">
        <f>'Default parameters'!F308</f>
        <v>1.3899999999999999E-16</v>
      </c>
      <c r="AH310" s="59">
        <f t="shared" si="168"/>
        <v>0</v>
      </c>
      <c r="AI310" s="63">
        <f t="shared" si="169"/>
        <v>0</v>
      </c>
      <c r="AJ310" s="59">
        <f t="shared" si="170"/>
        <v>0</v>
      </c>
      <c r="AK310" s="63">
        <f t="shared" si="171"/>
        <v>0</v>
      </c>
      <c r="AL310" s="59">
        <f t="shared" si="172"/>
        <v>0</v>
      </c>
      <c r="AM310" s="63">
        <f t="shared" si="173"/>
        <v>0</v>
      </c>
      <c r="AN310" s="155"/>
      <c r="AO310" s="156"/>
      <c r="AP310" s="154">
        <v>294</v>
      </c>
      <c r="AQ310" s="63">
        <f>'Default parameters'!G308</f>
        <v>3.98E-15</v>
      </c>
      <c r="AR310" s="59">
        <f t="shared" si="174"/>
        <v>0</v>
      </c>
      <c r="AS310" s="63">
        <f t="shared" si="175"/>
        <v>0</v>
      </c>
      <c r="AT310" s="59">
        <f t="shared" si="176"/>
        <v>0</v>
      </c>
      <c r="AU310" s="63">
        <f t="shared" si="177"/>
        <v>0</v>
      </c>
      <c r="AV310" s="59">
        <f t="shared" si="178"/>
        <v>0</v>
      </c>
      <c r="AW310" s="63">
        <f t="shared" si="179"/>
        <v>0</v>
      </c>
      <c r="AX310" s="155"/>
      <c r="AY310" s="156"/>
      <c r="AZ310" s="154">
        <v>294</v>
      </c>
      <c r="BA310" s="63">
        <v>3.98E-15</v>
      </c>
      <c r="BB310" s="59">
        <f t="shared" si="180"/>
        <v>0</v>
      </c>
      <c r="BC310" s="63">
        <f t="shared" si="181"/>
        <v>0</v>
      </c>
      <c r="BD310" s="59">
        <f t="shared" si="182"/>
        <v>0</v>
      </c>
      <c r="BE310" s="63">
        <f t="shared" si="183"/>
        <v>0</v>
      </c>
      <c r="BF310" s="59">
        <f t="shared" si="184"/>
        <v>0</v>
      </c>
      <c r="BG310" s="63">
        <f t="shared" si="185"/>
        <v>0</v>
      </c>
    </row>
    <row r="311" spans="2:59" x14ac:dyDescent="0.25">
      <c r="B311" s="154">
        <v>295</v>
      </c>
      <c r="C311" s="63">
        <f>'Default parameters'!C309</f>
        <v>5.7799999999999998E-24</v>
      </c>
      <c r="D311" s="59">
        <f t="shared" si="186"/>
        <v>0</v>
      </c>
      <c r="E311" s="63">
        <f t="shared" si="187"/>
        <v>0</v>
      </c>
      <c r="F311" s="59">
        <f t="shared" si="188"/>
        <v>0</v>
      </c>
      <c r="G311" s="63">
        <f t="shared" si="189"/>
        <v>0</v>
      </c>
      <c r="H311" s="59">
        <f t="shared" si="190"/>
        <v>0</v>
      </c>
      <c r="I311" s="63">
        <f t="shared" si="191"/>
        <v>0</v>
      </c>
      <c r="J311" s="155"/>
      <c r="K311" s="156"/>
      <c r="L311" s="154">
        <v>295</v>
      </c>
      <c r="M311" s="63">
        <f>'Default parameters'!D309</f>
        <v>5.6400000000000001E-26</v>
      </c>
      <c r="N311" s="59">
        <f t="shared" si="192"/>
        <v>0</v>
      </c>
      <c r="O311" s="63">
        <f t="shared" si="193"/>
        <v>0</v>
      </c>
      <c r="P311" s="59">
        <f t="shared" si="194"/>
        <v>0</v>
      </c>
      <c r="Q311" s="63">
        <f t="shared" si="195"/>
        <v>0</v>
      </c>
      <c r="R311" s="59">
        <f t="shared" si="196"/>
        <v>0</v>
      </c>
      <c r="S311" s="63">
        <f t="shared" si="197"/>
        <v>0</v>
      </c>
      <c r="T311" s="155"/>
      <c r="U311" s="156"/>
      <c r="V311" s="154">
        <v>295</v>
      </c>
      <c r="W311" s="63">
        <f>'Default parameters'!E309</f>
        <v>1.9700000000000001E-14</v>
      </c>
      <c r="X311" s="59">
        <f t="shared" si="162"/>
        <v>0</v>
      </c>
      <c r="Y311" s="63">
        <f t="shared" si="163"/>
        <v>0</v>
      </c>
      <c r="Z311" s="59">
        <f t="shared" si="164"/>
        <v>0</v>
      </c>
      <c r="AA311" s="63">
        <f t="shared" si="165"/>
        <v>0</v>
      </c>
      <c r="AB311" s="59">
        <f t="shared" si="166"/>
        <v>0</v>
      </c>
      <c r="AC311" s="63">
        <f t="shared" si="167"/>
        <v>0</v>
      </c>
      <c r="AD311" s="155"/>
      <c r="AE311" s="156"/>
      <c r="AF311" s="154">
        <v>295</v>
      </c>
      <c r="AG311" s="63">
        <f>'Default parameters'!F309</f>
        <v>1.06E-16</v>
      </c>
      <c r="AH311" s="59">
        <f t="shared" si="168"/>
        <v>0</v>
      </c>
      <c r="AI311" s="63">
        <f t="shared" si="169"/>
        <v>0</v>
      </c>
      <c r="AJ311" s="59">
        <f t="shared" si="170"/>
        <v>0</v>
      </c>
      <c r="AK311" s="63">
        <f t="shared" si="171"/>
        <v>0</v>
      </c>
      <c r="AL311" s="59">
        <f t="shared" si="172"/>
        <v>0</v>
      </c>
      <c r="AM311" s="63">
        <f t="shared" si="173"/>
        <v>0</v>
      </c>
      <c r="AN311" s="155"/>
      <c r="AO311" s="156"/>
      <c r="AP311" s="154">
        <v>295</v>
      </c>
      <c r="AQ311" s="63">
        <f>'Default parameters'!G309</f>
        <v>3.13E-15</v>
      </c>
      <c r="AR311" s="59">
        <f t="shared" si="174"/>
        <v>0</v>
      </c>
      <c r="AS311" s="63">
        <f t="shared" si="175"/>
        <v>0</v>
      </c>
      <c r="AT311" s="59">
        <f t="shared" si="176"/>
        <v>0</v>
      </c>
      <c r="AU311" s="63">
        <f t="shared" si="177"/>
        <v>0</v>
      </c>
      <c r="AV311" s="59">
        <f t="shared" si="178"/>
        <v>0</v>
      </c>
      <c r="AW311" s="63">
        <f t="shared" si="179"/>
        <v>0</v>
      </c>
      <c r="AX311" s="155"/>
      <c r="AY311" s="156"/>
      <c r="AZ311" s="154">
        <v>295</v>
      </c>
      <c r="BA311" s="63">
        <v>3.13E-15</v>
      </c>
      <c r="BB311" s="59">
        <f t="shared" si="180"/>
        <v>0</v>
      </c>
      <c r="BC311" s="63">
        <f t="shared" si="181"/>
        <v>0</v>
      </c>
      <c r="BD311" s="59">
        <f t="shared" si="182"/>
        <v>0</v>
      </c>
      <c r="BE311" s="63">
        <f t="shared" si="183"/>
        <v>0</v>
      </c>
      <c r="BF311" s="59">
        <f t="shared" si="184"/>
        <v>0</v>
      </c>
      <c r="BG311" s="63">
        <f t="shared" si="185"/>
        <v>0</v>
      </c>
    </row>
    <row r="312" spans="2:59" x14ac:dyDescent="0.25">
      <c r="B312" s="154">
        <v>296</v>
      </c>
      <c r="C312" s="63">
        <f>'Default parameters'!C310</f>
        <v>3.8499999999999998E-24</v>
      </c>
      <c r="D312" s="59">
        <f t="shared" si="186"/>
        <v>0</v>
      </c>
      <c r="E312" s="63">
        <f t="shared" si="187"/>
        <v>0</v>
      </c>
      <c r="F312" s="59">
        <f t="shared" si="188"/>
        <v>0</v>
      </c>
      <c r="G312" s="63">
        <f t="shared" si="189"/>
        <v>0</v>
      </c>
      <c r="H312" s="59">
        <f t="shared" si="190"/>
        <v>0</v>
      </c>
      <c r="I312" s="63">
        <f t="shared" si="191"/>
        <v>0</v>
      </c>
      <c r="J312" s="155"/>
      <c r="K312" s="156"/>
      <c r="L312" s="154">
        <v>296</v>
      </c>
      <c r="M312" s="63">
        <f>'Default parameters'!D310</f>
        <v>3.6100000000000001E-26</v>
      </c>
      <c r="N312" s="59">
        <f t="shared" si="192"/>
        <v>0</v>
      </c>
      <c r="O312" s="63">
        <f t="shared" si="193"/>
        <v>0</v>
      </c>
      <c r="P312" s="59">
        <f t="shared" si="194"/>
        <v>0</v>
      </c>
      <c r="Q312" s="63">
        <f t="shared" si="195"/>
        <v>0</v>
      </c>
      <c r="R312" s="59">
        <f t="shared" si="196"/>
        <v>0</v>
      </c>
      <c r="S312" s="63">
        <f t="shared" si="197"/>
        <v>0</v>
      </c>
      <c r="T312" s="155"/>
      <c r="U312" s="156"/>
      <c r="V312" s="154">
        <v>296</v>
      </c>
      <c r="W312" s="63">
        <f>'Default parameters'!E310</f>
        <v>1.5399999999999999E-14</v>
      </c>
      <c r="X312" s="59">
        <f t="shared" si="162"/>
        <v>0</v>
      </c>
      <c r="Y312" s="63">
        <f t="shared" si="163"/>
        <v>0</v>
      </c>
      <c r="Z312" s="59">
        <f t="shared" si="164"/>
        <v>0</v>
      </c>
      <c r="AA312" s="63">
        <f t="shared" si="165"/>
        <v>0</v>
      </c>
      <c r="AB312" s="59">
        <f t="shared" si="166"/>
        <v>0</v>
      </c>
      <c r="AC312" s="63">
        <f t="shared" si="167"/>
        <v>0</v>
      </c>
      <c r="AD312" s="155"/>
      <c r="AE312" s="156"/>
      <c r="AF312" s="154">
        <v>296</v>
      </c>
      <c r="AG312" s="63">
        <f>'Default parameters'!F310</f>
        <v>8.0399999999999997E-17</v>
      </c>
      <c r="AH312" s="59">
        <f t="shared" si="168"/>
        <v>0</v>
      </c>
      <c r="AI312" s="63">
        <f t="shared" si="169"/>
        <v>0</v>
      </c>
      <c r="AJ312" s="59">
        <f t="shared" si="170"/>
        <v>0</v>
      </c>
      <c r="AK312" s="63">
        <f t="shared" si="171"/>
        <v>0</v>
      </c>
      <c r="AL312" s="59">
        <f t="shared" si="172"/>
        <v>0</v>
      </c>
      <c r="AM312" s="63">
        <f t="shared" si="173"/>
        <v>0</v>
      </c>
      <c r="AN312" s="155"/>
      <c r="AO312" s="156"/>
      <c r="AP312" s="154">
        <v>296</v>
      </c>
      <c r="AQ312" s="63">
        <f>'Default parameters'!G310</f>
        <v>2.4600000000000001E-15</v>
      </c>
      <c r="AR312" s="59">
        <f t="shared" si="174"/>
        <v>0</v>
      </c>
      <c r="AS312" s="63">
        <f t="shared" si="175"/>
        <v>0</v>
      </c>
      <c r="AT312" s="59">
        <f t="shared" si="176"/>
        <v>0</v>
      </c>
      <c r="AU312" s="63">
        <f t="shared" si="177"/>
        <v>0</v>
      </c>
      <c r="AV312" s="59">
        <f t="shared" si="178"/>
        <v>0</v>
      </c>
      <c r="AW312" s="63">
        <f t="shared" si="179"/>
        <v>0</v>
      </c>
      <c r="AX312" s="155"/>
      <c r="AY312" s="156"/>
      <c r="AZ312" s="154">
        <v>296</v>
      </c>
      <c r="BA312" s="63">
        <v>2.4600000000000001E-15</v>
      </c>
      <c r="BB312" s="59">
        <f t="shared" si="180"/>
        <v>0</v>
      </c>
      <c r="BC312" s="63">
        <f t="shared" si="181"/>
        <v>0</v>
      </c>
      <c r="BD312" s="59">
        <f t="shared" si="182"/>
        <v>0</v>
      </c>
      <c r="BE312" s="63">
        <f t="shared" si="183"/>
        <v>0</v>
      </c>
      <c r="BF312" s="59">
        <f t="shared" si="184"/>
        <v>0</v>
      </c>
      <c r="BG312" s="63">
        <f t="shared" si="185"/>
        <v>0</v>
      </c>
    </row>
    <row r="313" spans="2:59" x14ac:dyDescent="0.25">
      <c r="B313" s="154">
        <v>297</v>
      </c>
      <c r="C313" s="63">
        <f>'Default parameters'!C311</f>
        <v>2.5600000000000001E-24</v>
      </c>
      <c r="D313" s="59">
        <f t="shared" si="186"/>
        <v>0</v>
      </c>
      <c r="E313" s="63">
        <f t="shared" si="187"/>
        <v>0</v>
      </c>
      <c r="F313" s="59">
        <f t="shared" si="188"/>
        <v>0</v>
      </c>
      <c r="G313" s="63">
        <f t="shared" si="189"/>
        <v>0</v>
      </c>
      <c r="H313" s="59">
        <f t="shared" si="190"/>
        <v>0</v>
      </c>
      <c r="I313" s="63">
        <f t="shared" si="191"/>
        <v>0</v>
      </c>
      <c r="J313" s="155"/>
      <c r="K313" s="156"/>
      <c r="L313" s="154">
        <v>297</v>
      </c>
      <c r="M313" s="63">
        <f>'Default parameters'!D311</f>
        <v>2.3100000000000001E-26</v>
      </c>
      <c r="N313" s="59">
        <f t="shared" si="192"/>
        <v>0</v>
      </c>
      <c r="O313" s="63">
        <f t="shared" si="193"/>
        <v>0</v>
      </c>
      <c r="P313" s="59">
        <f t="shared" si="194"/>
        <v>0</v>
      </c>
      <c r="Q313" s="63">
        <f t="shared" si="195"/>
        <v>0</v>
      </c>
      <c r="R313" s="59">
        <f t="shared" si="196"/>
        <v>0</v>
      </c>
      <c r="S313" s="63">
        <f t="shared" si="197"/>
        <v>0</v>
      </c>
      <c r="T313" s="155"/>
      <c r="U313" s="156"/>
      <c r="V313" s="154">
        <v>297</v>
      </c>
      <c r="W313" s="63">
        <f>'Default parameters'!E311</f>
        <v>1.1999999999999999E-14</v>
      </c>
      <c r="X313" s="59">
        <f t="shared" si="162"/>
        <v>0</v>
      </c>
      <c r="Y313" s="63">
        <f t="shared" si="163"/>
        <v>0</v>
      </c>
      <c r="Z313" s="59">
        <f t="shared" si="164"/>
        <v>0</v>
      </c>
      <c r="AA313" s="63">
        <f t="shared" si="165"/>
        <v>0</v>
      </c>
      <c r="AB313" s="59">
        <f t="shared" si="166"/>
        <v>0</v>
      </c>
      <c r="AC313" s="63">
        <f t="shared" si="167"/>
        <v>0</v>
      </c>
      <c r="AD313" s="155"/>
      <c r="AE313" s="156"/>
      <c r="AF313" s="154">
        <v>297</v>
      </c>
      <c r="AG313" s="63">
        <f>'Default parameters'!F311</f>
        <v>6.1099999999999997E-17</v>
      </c>
      <c r="AH313" s="59">
        <f t="shared" si="168"/>
        <v>0</v>
      </c>
      <c r="AI313" s="63">
        <f t="shared" si="169"/>
        <v>0</v>
      </c>
      <c r="AJ313" s="59">
        <f t="shared" si="170"/>
        <v>0</v>
      </c>
      <c r="AK313" s="63">
        <f t="shared" si="171"/>
        <v>0</v>
      </c>
      <c r="AL313" s="59">
        <f t="shared" si="172"/>
        <v>0</v>
      </c>
      <c r="AM313" s="63">
        <f t="shared" si="173"/>
        <v>0</v>
      </c>
      <c r="AN313" s="155"/>
      <c r="AO313" s="156"/>
      <c r="AP313" s="154">
        <v>297</v>
      </c>
      <c r="AQ313" s="63">
        <f>'Default parameters'!G311</f>
        <v>1.92E-15</v>
      </c>
      <c r="AR313" s="59">
        <f t="shared" si="174"/>
        <v>0</v>
      </c>
      <c r="AS313" s="63">
        <f t="shared" si="175"/>
        <v>0</v>
      </c>
      <c r="AT313" s="59">
        <f t="shared" si="176"/>
        <v>0</v>
      </c>
      <c r="AU313" s="63">
        <f t="shared" si="177"/>
        <v>0</v>
      </c>
      <c r="AV313" s="59">
        <f t="shared" si="178"/>
        <v>0</v>
      </c>
      <c r="AW313" s="63">
        <f t="shared" si="179"/>
        <v>0</v>
      </c>
      <c r="AX313" s="155"/>
      <c r="AY313" s="156"/>
      <c r="AZ313" s="154">
        <v>297</v>
      </c>
      <c r="BA313" s="63">
        <v>1.92E-15</v>
      </c>
      <c r="BB313" s="59">
        <f t="shared" si="180"/>
        <v>0</v>
      </c>
      <c r="BC313" s="63">
        <f t="shared" si="181"/>
        <v>0</v>
      </c>
      <c r="BD313" s="59">
        <f t="shared" si="182"/>
        <v>0</v>
      </c>
      <c r="BE313" s="63">
        <f t="shared" si="183"/>
        <v>0</v>
      </c>
      <c r="BF313" s="59">
        <f t="shared" si="184"/>
        <v>0</v>
      </c>
      <c r="BG313" s="63">
        <f t="shared" si="185"/>
        <v>0</v>
      </c>
    </row>
    <row r="314" spans="2:59" x14ac:dyDescent="0.25">
      <c r="B314" s="154">
        <v>298</v>
      </c>
      <c r="C314" s="63">
        <f>'Default parameters'!C312</f>
        <v>1.69E-24</v>
      </c>
      <c r="D314" s="59">
        <f t="shared" si="186"/>
        <v>0</v>
      </c>
      <c r="E314" s="63">
        <f t="shared" si="187"/>
        <v>0</v>
      </c>
      <c r="F314" s="59">
        <f t="shared" si="188"/>
        <v>0</v>
      </c>
      <c r="G314" s="63">
        <f t="shared" si="189"/>
        <v>0</v>
      </c>
      <c r="H314" s="59">
        <f t="shared" si="190"/>
        <v>0</v>
      </c>
      <c r="I314" s="63">
        <f t="shared" si="191"/>
        <v>0</v>
      </c>
      <c r="J314" s="155"/>
      <c r="K314" s="156"/>
      <c r="L314" s="154">
        <v>298</v>
      </c>
      <c r="M314" s="63">
        <f>'Default parameters'!D312</f>
        <v>1.4700000000000001E-26</v>
      </c>
      <c r="N314" s="59">
        <f t="shared" si="192"/>
        <v>0</v>
      </c>
      <c r="O314" s="63">
        <f t="shared" si="193"/>
        <v>0</v>
      </c>
      <c r="P314" s="59">
        <f t="shared" si="194"/>
        <v>0</v>
      </c>
      <c r="Q314" s="63">
        <f t="shared" si="195"/>
        <v>0</v>
      </c>
      <c r="R314" s="59">
        <f t="shared" si="196"/>
        <v>0</v>
      </c>
      <c r="S314" s="63">
        <f t="shared" si="197"/>
        <v>0</v>
      </c>
      <c r="T314" s="155"/>
      <c r="U314" s="156"/>
      <c r="V314" s="154">
        <v>298</v>
      </c>
      <c r="W314" s="63">
        <f>'Default parameters'!E312</f>
        <v>9.3499999999999993E-15</v>
      </c>
      <c r="X314" s="59">
        <f t="shared" si="162"/>
        <v>0</v>
      </c>
      <c r="Y314" s="63">
        <f t="shared" si="163"/>
        <v>0</v>
      </c>
      <c r="Z314" s="59">
        <f t="shared" si="164"/>
        <v>0</v>
      </c>
      <c r="AA314" s="63">
        <f t="shared" si="165"/>
        <v>0</v>
      </c>
      <c r="AB314" s="59">
        <f t="shared" si="166"/>
        <v>0</v>
      </c>
      <c r="AC314" s="63">
        <f t="shared" si="167"/>
        <v>0</v>
      </c>
      <c r="AD314" s="155"/>
      <c r="AE314" s="156"/>
      <c r="AF314" s="154">
        <v>298</v>
      </c>
      <c r="AG314" s="63">
        <f>'Default parameters'!F312</f>
        <v>4.6300000000000002E-17</v>
      </c>
      <c r="AH314" s="59">
        <f t="shared" si="168"/>
        <v>0</v>
      </c>
      <c r="AI314" s="63">
        <f t="shared" si="169"/>
        <v>0</v>
      </c>
      <c r="AJ314" s="59">
        <f t="shared" si="170"/>
        <v>0</v>
      </c>
      <c r="AK314" s="63">
        <f t="shared" si="171"/>
        <v>0</v>
      </c>
      <c r="AL314" s="59">
        <f t="shared" si="172"/>
        <v>0</v>
      </c>
      <c r="AM314" s="63">
        <f t="shared" si="173"/>
        <v>0</v>
      </c>
      <c r="AN314" s="155"/>
      <c r="AO314" s="156"/>
      <c r="AP314" s="154">
        <v>298</v>
      </c>
      <c r="AQ314" s="63">
        <f>'Default parameters'!G312</f>
        <v>1.4999999999999999E-15</v>
      </c>
      <c r="AR314" s="59">
        <f t="shared" si="174"/>
        <v>0</v>
      </c>
      <c r="AS314" s="63">
        <f t="shared" si="175"/>
        <v>0</v>
      </c>
      <c r="AT314" s="59">
        <f t="shared" si="176"/>
        <v>0</v>
      </c>
      <c r="AU314" s="63">
        <f t="shared" si="177"/>
        <v>0</v>
      </c>
      <c r="AV314" s="59">
        <f t="shared" si="178"/>
        <v>0</v>
      </c>
      <c r="AW314" s="63">
        <f t="shared" si="179"/>
        <v>0</v>
      </c>
      <c r="AX314" s="155"/>
      <c r="AY314" s="156"/>
      <c r="AZ314" s="154">
        <v>298</v>
      </c>
      <c r="BA314" s="63">
        <v>1.4999999999999999E-15</v>
      </c>
      <c r="BB314" s="59">
        <f t="shared" si="180"/>
        <v>0</v>
      </c>
      <c r="BC314" s="63">
        <f t="shared" si="181"/>
        <v>0</v>
      </c>
      <c r="BD314" s="59">
        <f t="shared" si="182"/>
        <v>0</v>
      </c>
      <c r="BE314" s="63">
        <f t="shared" si="183"/>
        <v>0</v>
      </c>
      <c r="BF314" s="59">
        <f t="shared" si="184"/>
        <v>0</v>
      </c>
      <c r="BG314" s="63">
        <f t="shared" si="185"/>
        <v>0</v>
      </c>
    </row>
    <row r="315" spans="2:59" x14ac:dyDescent="0.25">
      <c r="B315" s="154">
        <v>299</v>
      </c>
      <c r="C315" s="63">
        <f>'Default parameters'!C313</f>
        <v>1.12E-24</v>
      </c>
      <c r="D315" s="59">
        <f t="shared" si="186"/>
        <v>0</v>
      </c>
      <c r="E315" s="63">
        <f t="shared" si="187"/>
        <v>0</v>
      </c>
      <c r="F315" s="59">
        <f t="shared" si="188"/>
        <v>0</v>
      </c>
      <c r="G315" s="63">
        <f t="shared" si="189"/>
        <v>0</v>
      </c>
      <c r="H315" s="59">
        <f t="shared" si="190"/>
        <v>0</v>
      </c>
      <c r="I315" s="63">
        <f t="shared" si="191"/>
        <v>0</v>
      </c>
      <c r="J315" s="155"/>
      <c r="K315" s="156"/>
      <c r="L315" s="154">
        <v>299</v>
      </c>
      <c r="M315" s="63">
        <f>'Default parameters'!D313</f>
        <v>9.3099999999999998E-27</v>
      </c>
      <c r="N315" s="59">
        <f t="shared" si="192"/>
        <v>0</v>
      </c>
      <c r="O315" s="63">
        <f t="shared" si="193"/>
        <v>0</v>
      </c>
      <c r="P315" s="59">
        <f t="shared" si="194"/>
        <v>0</v>
      </c>
      <c r="Q315" s="63">
        <f t="shared" si="195"/>
        <v>0</v>
      </c>
      <c r="R315" s="59">
        <f t="shared" si="196"/>
        <v>0</v>
      </c>
      <c r="S315" s="63">
        <f t="shared" si="197"/>
        <v>0</v>
      </c>
      <c r="T315" s="155"/>
      <c r="U315" s="156"/>
      <c r="V315" s="154">
        <v>299</v>
      </c>
      <c r="W315" s="63">
        <f>'Default parameters'!E313</f>
        <v>7.2600000000000004E-15</v>
      </c>
      <c r="X315" s="59">
        <f t="shared" si="162"/>
        <v>0</v>
      </c>
      <c r="Y315" s="63">
        <f t="shared" si="163"/>
        <v>0</v>
      </c>
      <c r="Z315" s="59">
        <f t="shared" si="164"/>
        <v>0</v>
      </c>
      <c r="AA315" s="63">
        <f t="shared" si="165"/>
        <v>0</v>
      </c>
      <c r="AB315" s="59">
        <f t="shared" si="166"/>
        <v>0</v>
      </c>
      <c r="AC315" s="63">
        <f t="shared" si="167"/>
        <v>0</v>
      </c>
      <c r="AD315" s="155"/>
      <c r="AE315" s="156"/>
      <c r="AF315" s="154">
        <v>299</v>
      </c>
      <c r="AG315" s="63">
        <f>'Default parameters'!F313</f>
        <v>3.5000000000000002E-17</v>
      </c>
      <c r="AH315" s="59">
        <f t="shared" si="168"/>
        <v>0</v>
      </c>
      <c r="AI315" s="63">
        <f t="shared" si="169"/>
        <v>0</v>
      </c>
      <c r="AJ315" s="59">
        <f t="shared" si="170"/>
        <v>0</v>
      </c>
      <c r="AK315" s="63">
        <f t="shared" si="171"/>
        <v>0</v>
      </c>
      <c r="AL315" s="59">
        <f t="shared" si="172"/>
        <v>0</v>
      </c>
      <c r="AM315" s="63">
        <f t="shared" si="173"/>
        <v>0</v>
      </c>
      <c r="AN315" s="155"/>
      <c r="AO315" s="156"/>
      <c r="AP315" s="154">
        <v>299</v>
      </c>
      <c r="AQ315" s="63">
        <f>'Default parameters'!G313</f>
        <v>1.1700000000000001E-15</v>
      </c>
      <c r="AR315" s="59">
        <f t="shared" si="174"/>
        <v>0</v>
      </c>
      <c r="AS315" s="63">
        <f t="shared" si="175"/>
        <v>0</v>
      </c>
      <c r="AT315" s="59">
        <f t="shared" si="176"/>
        <v>0</v>
      </c>
      <c r="AU315" s="63">
        <f t="shared" si="177"/>
        <v>0</v>
      </c>
      <c r="AV315" s="59">
        <f t="shared" si="178"/>
        <v>0</v>
      </c>
      <c r="AW315" s="63">
        <f t="shared" si="179"/>
        <v>0</v>
      </c>
      <c r="AX315" s="155"/>
      <c r="AY315" s="156"/>
      <c r="AZ315" s="154">
        <v>299</v>
      </c>
      <c r="BA315" s="63">
        <v>1.1700000000000001E-15</v>
      </c>
      <c r="BB315" s="59">
        <f t="shared" si="180"/>
        <v>0</v>
      </c>
      <c r="BC315" s="63">
        <f t="shared" si="181"/>
        <v>0</v>
      </c>
      <c r="BD315" s="59">
        <f t="shared" si="182"/>
        <v>0</v>
      </c>
      <c r="BE315" s="63">
        <f t="shared" si="183"/>
        <v>0</v>
      </c>
      <c r="BF315" s="59">
        <f t="shared" si="184"/>
        <v>0</v>
      </c>
      <c r="BG315" s="63">
        <f t="shared" si="185"/>
        <v>0</v>
      </c>
    </row>
  </sheetData>
  <sheetProtection sheet="1" objects="1" scenarios="1"/>
  <mergeCells count="48">
    <mergeCell ref="D14:E14"/>
    <mergeCell ref="F14:G14"/>
    <mergeCell ref="H14:I14"/>
    <mergeCell ref="B8:C8"/>
    <mergeCell ref="B9:C9"/>
    <mergeCell ref="B11:C11"/>
    <mergeCell ref="B14:B15"/>
    <mergeCell ref="C14:C15"/>
    <mergeCell ref="P14:Q14"/>
    <mergeCell ref="R14:S14"/>
    <mergeCell ref="L8:M8"/>
    <mergeCell ref="L9:M9"/>
    <mergeCell ref="L11:M11"/>
    <mergeCell ref="L14:L15"/>
    <mergeCell ref="M14:M15"/>
    <mergeCell ref="N14:O14"/>
    <mergeCell ref="V8:W8"/>
    <mergeCell ref="V9:W9"/>
    <mergeCell ref="V11:W11"/>
    <mergeCell ref="V14:V15"/>
    <mergeCell ref="W14:W15"/>
    <mergeCell ref="X14:Y14"/>
    <mergeCell ref="Z14:AA14"/>
    <mergeCell ref="AB14:AC14"/>
    <mergeCell ref="AF8:AG8"/>
    <mergeCell ref="AF9:AG9"/>
    <mergeCell ref="AF11:AG11"/>
    <mergeCell ref="AF14:AF15"/>
    <mergeCell ref="AG14:AG15"/>
    <mergeCell ref="AH14:AI14"/>
    <mergeCell ref="AJ14:AK14"/>
    <mergeCell ref="AL14:AM14"/>
    <mergeCell ref="AP8:AQ8"/>
    <mergeCell ref="AP9:AQ9"/>
    <mergeCell ref="AP11:AQ11"/>
    <mergeCell ref="AP14:AP15"/>
    <mergeCell ref="AQ14:AQ15"/>
    <mergeCell ref="AZ8:BA8"/>
    <mergeCell ref="AZ9:BA9"/>
    <mergeCell ref="AZ11:BA11"/>
    <mergeCell ref="AZ14:AZ15"/>
    <mergeCell ref="BA14:BA15"/>
    <mergeCell ref="BB14:BC14"/>
    <mergeCell ref="BD14:BE14"/>
    <mergeCell ref="BF14:BG14"/>
    <mergeCell ref="AR14:AS14"/>
    <mergeCell ref="AT14:AU14"/>
    <mergeCell ref="AV14:AW14"/>
  </mergeCells>
  <dataValidations count="1">
    <dataValidation allowBlank="1" showInputMessage="1" showErrorMessage="1" prompt="Calculations adapted from those in the CRM spreadsheet provided alongside Band, 2012." sqref="B2" xr:uid="{A6447DC7-9EF6-44DF-8202-C27A55699D6C}"/>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6" id="{D07F5614-3C51-46EA-AA59-02E474A2D9C8}">
            <xm:f>OR('User inputs - run and wind farm'!$E$7=1,'User inputs - run and wind farm'!$E$7="")</xm:f>
            <x14:dxf>
              <font>
                <color theme="0" tint="-0.14996795556505021"/>
              </font>
              <fill>
                <patternFill>
                  <bgColor theme="0" tint="-0.14996795556505021"/>
                </patternFill>
              </fill>
            </x14:dxf>
          </x14:cfRule>
          <xm:sqref>E8:E9 O8:O9 E11 O11 AI11 AS11 BC11 F16:G315 P16:Q315 Z16:AA315 AJ16:AK315 AT16:AU315 BD16:BE315</xm:sqref>
        </x14:conditionalFormatting>
        <x14:conditionalFormatting xmlns:xm="http://schemas.microsoft.com/office/excel/2006/main">
          <x14:cfRule type="expression" priority="15" id="{D7C02A45-8EF4-45C0-9EBE-61D178BD9664}">
            <xm:f>'User inputs - run and wind farm'!$E$7&lt;&gt;3</xm:f>
            <x14:dxf>
              <font>
                <color theme="0" tint="-0.14996795556505021"/>
              </font>
              <fill>
                <patternFill>
                  <bgColor theme="0" tint="-0.14996795556505021"/>
                </patternFill>
              </fill>
            </x14:dxf>
          </x14:cfRule>
          <xm:sqref>F8:F9 P8:P9 F11 P11 AJ11 AT11 BD11 H16:I315 R16:S315 AB16:AC315 AL16:AM315 AV16:AW315 BF16:BG315</xm:sqref>
        </x14:conditionalFormatting>
        <x14:conditionalFormatting xmlns:xm="http://schemas.microsoft.com/office/excel/2006/main">
          <x14:cfRule type="expression" priority="2" id="{16FFBD37-EDB5-44EA-8209-8BF20D57FBA2}">
            <xm:f>OR('User inputs - run and wind farm'!$E$7=1,'User inputs - run and wind farm'!$E$7="")</xm:f>
            <x14:dxf>
              <font>
                <color theme="0" tint="-0.14996795556505021"/>
              </font>
              <fill>
                <patternFill>
                  <bgColor theme="0" tint="-0.14996795556505021"/>
                </patternFill>
              </fill>
            </x14:dxf>
          </x14:cfRule>
          <xm:sqref>Y8:Y9</xm:sqref>
        </x14:conditionalFormatting>
        <x14:conditionalFormatting xmlns:xm="http://schemas.microsoft.com/office/excel/2006/main">
          <x14:cfRule type="expression" priority="10" id="{84C52BC9-24A6-43F1-9F48-A6A359077C3C}">
            <xm:f>OR('User inputs - run and wind farm'!$E$7=1,'User inputs - run and wind farm'!$E$7="")</xm:f>
            <x14:dxf>
              <font>
                <color theme="0" tint="-0.14996795556505021"/>
              </font>
              <fill>
                <patternFill>
                  <bgColor theme="0" tint="-0.14996795556505021"/>
                </patternFill>
              </fill>
            </x14:dxf>
          </x14:cfRule>
          <xm:sqref>Y11</xm:sqref>
        </x14:conditionalFormatting>
        <x14:conditionalFormatting xmlns:xm="http://schemas.microsoft.com/office/excel/2006/main">
          <x14:cfRule type="expression" priority="1" id="{9EB95F7E-74AA-49D6-8231-B52AF96D2B1C}">
            <xm:f>'User inputs - run and wind farm'!$E$7&lt;&gt;3</xm:f>
            <x14:dxf>
              <font>
                <color theme="0" tint="-0.14996795556505021"/>
              </font>
              <fill>
                <patternFill>
                  <bgColor theme="0" tint="-0.14996795556505021"/>
                </patternFill>
              </fill>
            </x14:dxf>
          </x14:cfRule>
          <xm:sqref>Z8:Z9</xm:sqref>
        </x14:conditionalFormatting>
        <x14:conditionalFormatting xmlns:xm="http://schemas.microsoft.com/office/excel/2006/main">
          <x14:cfRule type="expression" priority="9" id="{F9B637AC-32A2-4F30-807F-31FA289C2D38}">
            <xm:f>'User inputs - run and wind farm'!$E$7&lt;&gt;3</xm:f>
            <x14:dxf>
              <font>
                <color theme="0" tint="-0.14996795556505021"/>
              </font>
              <fill>
                <patternFill>
                  <bgColor theme="0" tint="-0.14996795556505021"/>
                </patternFill>
              </fill>
            </x14:dxf>
          </x14:cfRule>
          <xm:sqref>Z11</xm:sqref>
        </x14:conditionalFormatting>
        <x14:conditionalFormatting xmlns:xm="http://schemas.microsoft.com/office/excel/2006/main">
          <x14:cfRule type="expression" priority="8" id="{C9E10C60-F9CC-4322-B880-1FCA5CD693E6}">
            <xm:f>OR('User inputs - run and wind farm'!$E$7=1,'User inputs - run and wind farm'!$E$7="")</xm:f>
            <x14:dxf>
              <font>
                <color theme="0" tint="-0.14996795556505021"/>
              </font>
              <fill>
                <patternFill>
                  <bgColor theme="0" tint="-0.14996795556505021"/>
                </patternFill>
              </fill>
            </x14:dxf>
          </x14:cfRule>
          <xm:sqref>AI8:AI9</xm:sqref>
        </x14:conditionalFormatting>
        <x14:conditionalFormatting xmlns:xm="http://schemas.microsoft.com/office/excel/2006/main">
          <x14:cfRule type="expression" priority="7" id="{DC877984-35EA-44EB-89D7-FEAE1CDB52F5}">
            <xm:f>'User inputs - run and wind farm'!$E$7&lt;&gt;3</xm:f>
            <x14:dxf>
              <font>
                <color theme="0" tint="-0.14996795556505021"/>
              </font>
              <fill>
                <patternFill>
                  <bgColor theme="0" tint="-0.14996795556505021"/>
                </patternFill>
              </fill>
            </x14:dxf>
          </x14:cfRule>
          <xm:sqref>AJ8:AJ9</xm:sqref>
        </x14:conditionalFormatting>
        <x14:conditionalFormatting xmlns:xm="http://schemas.microsoft.com/office/excel/2006/main">
          <x14:cfRule type="expression" priority="6" id="{AA2BC899-E93A-4B0D-84C5-2CF6892A6451}">
            <xm:f>OR('User inputs - run and wind farm'!$E$7=1,'User inputs - run and wind farm'!$E$7="")</xm:f>
            <x14:dxf>
              <font>
                <color theme="0" tint="-0.14996795556505021"/>
              </font>
              <fill>
                <patternFill>
                  <bgColor theme="0" tint="-0.14996795556505021"/>
                </patternFill>
              </fill>
            </x14:dxf>
          </x14:cfRule>
          <xm:sqref>AS8:AS9</xm:sqref>
        </x14:conditionalFormatting>
        <x14:conditionalFormatting xmlns:xm="http://schemas.microsoft.com/office/excel/2006/main">
          <x14:cfRule type="expression" priority="5" id="{4C194496-0B46-4651-8482-6CCF4A927652}">
            <xm:f>'User inputs - run and wind farm'!$E$7&lt;&gt;3</xm:f>
            <x14:dxf>
              <font>
                <color theme="0" tint="-0.14996795556505021"/>
              </font>
              <fill>
                <patternFill>
                  <bgColor theme="0" tint="-0.14996795556505021"/>
                </patternFill>
              </fill>
            </x14:dxf>
          </x14:cfRule>
          <xm:sqref>AT8:AT9</xm:sqref>
        </x14:conditionalFormatting>
        <x14:conditionalFormatting xmlns:xm="http://schemas.microsoft.com/office/excel/2006/main">
          <x14:cfRule type="expression" priority="4" id="{93D91EDB-2DDB-4717-8DAD-7534BDD30A57}">
            <xm:f>OR('User inputs - run and wind farm'!$E$7=1,'User inputs - run and wind farm'!$E$7="")</xm:f>
            <x14:dxf>
              <font>
                <color theme="0" tint="-0.14996795556505021"/>
              </font>
              <fill>
                <patternFill>
                  <bgColor theme="0" tint="-0.14996795556505021"/>
                </patternFill>
              </fill>
            </x14:dxf>
          </x14:cfRule>
          <xm:sqref>BC8:BC9</xm:sqref>
        </x14:conditionalFormatting>
        <x14:conditionalFormatting xmlns:xm="http://schemas.microsoft.com/office/excel/2006/main">
          <x14:cfRule type="expression" priority="3" id="{A82021BB-6C4C-41AE-9BB6-9DD24463358F}">
            <xm:f>'User inputs - run and wind farm'!$E$7&lt;&gt;3</xm:f>
            <x14:dxf>
              <font>
                <color theme="0" tint="-0.14996795556505021"/>
              </font>
              <fill>
                <patternFill>
                  <bgColor theme="0" tint="-0.14996795556505021"/>
                </patternFill>
              </fill>
            </x14:dxf>
          </x14:cfRule>
          <xm:sqref>BD8:BD9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2571-E221-4470-B4FF-CF6B5AEE403F}">
  <dimension ref="A1:Q36"/>
  <sheetViews>
    <sheetView zoomScale="85" zoomScaleNormal="85" workbookViewId="0"/>
  </sheetViews>
  <sheetFormatPr defaultColWidth="8.7109375" defaultRowHeight="15" x14ac:dyDescent="0.25"/>
  <cols>
    <col min="1" max="1" width="5.140625" style="1" customWidth="1"/>
    <col min="2" max="2" width="9.42578125" style="1" customWidth="1"/>
    <col min="3" max="3" width="61.85546875" style="1" customWidth="1"/>
    <col min="4" max="4" width="5.140625" style="1" customWidth="1"/>
    <col min="5" max="5" width="20.28515625" style="1" bestFit="1" customWidth="1"/>
    <col min="6" max="7" width="20.140625" style="1" customWidth="1"/>
    <col min="8" max="8" width="15.140625" style="1" customWidth="1"/>
    <col min="9" max="9" width="2.5703125" style="1" customWidth="1"/>
    <col min="10" max="10" width="7.42578125" style="1" customWidth="1"/>
    <col min="11" max="17" width="15.140625" style="1" customWidth="1"/>
    <col min="18" max="16384" width="8.7109375" style="1"/>
  </cols>
  <sheetData>
    <row r="1" spans="1:17" ht="8.4499999999999993" customHeight="1" x14ac:dyDescent="0.25"/>
    <row r="2" spans="1:17" ht="75.599999999999994" customHeight="1" x14ac:dyDescent="0.25">
      <c r="B2" s="174" t="s">
        <v>514</v>
      </c>
      <c r="C2" s="174"/>
      <c r="D2" s="174"/>
      <c r="E2" s="174"/>
      <c r="F2" s="174"/>
      <c r="G2" s="174"/>
      <c r="H2" s="174"/>
      <c r="I2" s="174"/>
      <c r="J2" s="174"/>
      <c r="K2" s="174"/>
      <c r="L2" s="174"/>
      <c r="M2" s="174"/>
      <c r="N2" s="174"/>
      <c r="O2" s="3"/>
      <c r="P2" s="3"/>
      <c r="Q2" s="3"/>
    </row>
    <row r="3" spans="1:17" ht="27" customHeight="1" x14ac:dyDescent="0.25">
      <c r="B3" s="2"/>
      <c r="C3" s="2"/>
      <c r="D3" s="2"/>
      <c r="E3" s="2"/>
      <c r="F3" s="2"/>
      <c r="G3" s="2"/>
      <c r="H3" s="2"/>
      <c r="I3" s="2"/>
      <c r="J3" s="2"/>
      <c r="K3" s="2"/>
      <c r="L3" s="2"/>
      <c r="M3" s="2"/>
      <c r="N3" s="3"/>
      <c r="O3" s="3"/>
      <c r="P3" s="3"/>
      <c r="Q3" s="3"/>
    </row>
    <row r="4" spans="1:17" ht="13.5" customHeight="1" x14ac:dyDescent="0.25">
      <c r="A4" s="2"/>
      <c r="B4" s="2"/>
      <c r="C4" s="2"/>
      <c r="D4" s="2"/>
      <c r="E4" s="2"/>
      <c r="F4" s="2"/>
      <c r="G4" s="2"/>
      <c r="H4" s="2"/>
      <c r="I4" s="2"/>
      <c r="J4" s="2"/>
      <c r="K4" s="2"/>
      <c r="L4" s="2"/>
      <c r="M4" s="2"/>
      <c r="N4" s="2"/>
      <c r="O4" s="2"/>
      <c r="P4" s="2"/>
      <c r="Q4" s="2"/>
    </row>
    <row r="5" spans="1:17" ht="16.5" customHeight="1" x14ac:dyDescent="0.3">
      <c r="C5" s="6" t="s">
        <v>513</v>
      </c>
      <c r="D5" s="6"/>
    </row>
    <row r="6" spans="1:17" ht="9.9499999999999993" customHeight="1" x14ac:dyDescent="0.25"/>
    <row r="7" spans="1:17" ht="16.5" customHeight="1" x14ac:dyDescent="0.25">
      <c r="C7" s="1" t="s">
        <v>881</v>
      </c>
      <c r="D7" s="50" t="s">
        <v>875</v>
      </c>
      <c r="E7" s="10"/>
    </row>
    <row r="8" spans="1:17" ht="9.9499999999999993" customHeight="1" x14ac:dyDescent="0.25">
      <c r="D8" s="51"/>
    </row>
    <row r="9" spans="1:17" ht="16.5" customHeight="1" x14ac:dyDescent="0.25">
      <c r="C9" s="1" t="s">
        <v>880</v>
      </c>
      <c r="D9" s="50" t="s">
        <v>875</v>
      </c>
      <c r="E9" s="10"/>
    </row>
    <row r="10" spans="1:17" ht="16.5" customHeight="1" x14ac:dyDescent="0.25">
      <c r="D10" s="51"/>
    </row>
    <row r="11" spans="1:17" ht="9.9499999999999993" customHeight="1" x14ac:dyDescent="0.25">
      <c r="D11" s="51"/>
    </row>
    <row r="12" spans="1:17" x14ac:dyDescent="0.25">
      <c r="D12" s="51"/>
      <c r="J12" s="175" t="s">
        <v>922</v>
      </c>
      <c r="K12" s="175"/>
      <c r="L12" s="175"/>
      <c r="M12" s="175"/>
      <c r="N12" s="175"/>
      <c r="O12" s="175"/>
    </row>
    <row r="13" spans="1:17" ht="16.5" customHeight="1" x14ac:dyDescent="0.3">
      <c r="C13" s="6" t="s">
        <v>17</v>
      </c>
      <c r="D13" s="52"/>
      <c r="E13" s="7" t="s">
        <v>254</v>
      </c>
      <c r="F13" s="7" t="s">
        <v>267</v>
      </c>
      <c r="G13" s="7" t="s">
        <v>268</v>
      </c>
      <c r="J13" s="175"/>
      <c r="K13" s="175"/>
      <c r="L13" s="175"/>
      <c r="M13" s="175"/>
      <c r="N13" s="175"/>
      <c r="O13" s="175"/>
      <c r="P13" s="7"/>
      <c r="Q13" s="7"/>
    </row>
    <row r="14" spans="1:17" ht="9.9499999999999993" customHeight="1" x14ac:dyDescent="0.25">
      <c r="D14" s="51"/>
      <c r="J14" s="175"/>
      <c r="K14" s="175"/>
      <c r="L14" s="175"/>
      <c r="M14" s="175"/>
      <c r="N14" s="175"/>
      <c r="O14" s="175"/>
    </row>
    <row r="15" spans="1:17" ht="16.5" customHeight="1" x14ac:dyDescent="0.25">
      <c r="C15" s="1" t="s">
        <v>327</v>
      </c>
      <c r="D15" s="50" t="s">
        <v>875</v>
      </c>
      <c r="E15" s="12"/>
      <c r="F15" s="12"/>
      <c r="G15" s="12"/>
      <c r="J15" s="175"/>
      <c r="K15" s="175"/>
      <c r="L15" s="175"/>
      <c r="M15" s="175"/>
      <c r="N15" s="175"/>
      <c r="O15" s="175"/>
    </row>
    <row r="16" spans="1:17" ht="9.9499999999999993" customHeight="1" x14ac:dyDescent="0.25">
      <c r="D16" s="51"/>
      <c r="J16" s="175"/>
      <c r="K16" s="175"/>
      <c r="L16" s="175"/>
      <c r="M16" s="175"/>
      <c r="N16" s="175"/>
      <c r="O16" s="175"/>
    </row>
    <row r="17" spans="3:15" ht="16.5" customHeight="1" x14ac:dyDescent="0.25">
      <c r="C17" s="1" t="s">
        <v>21</v>
      </c>
      <c r="D17" s="51"/>
      <c r="E17" s="10"/>
      <c r="F17" s="10"/>
      <c r="G17" s="10"/>
    </row>
    <row r="18" spans="3:15" ht="45" x14ac:dyDescent="0.25">
      <c r="D18" s="51"/>
      <c r="K18" s="39" t="s">
        <v>244</v>
      </c>
      <c r="L18" s="39" t="s">
        <v>235</v>
      </c>
      <c r="M18" s="39" t="s">
        <v>29</v>
      </c>
      <c r="N18" s="39" t="s">
        <v>247</v>
      </c>
      <c r="O18" s="39" t="s">
        <v>234</v>
      </c>
    </row>
    <row r="19" spans="3:15" ht="16.5" customHeight="1" x14ac:dyDescent="0.25">
      <c r="C19" s="1" t="s">
        <v>879</v>
      </c>
      <c r="D19" s="50" t="s">
        <v>875</v>
      </c>
      <c r="E19" s="10"/>
      <c r="F19" s="10"/>
      <c r="G19" s="10"/>
      <c r="J19" s="7" t="s">
        <v>254</v>
      </c>
      <c r="K19" s="40" t="str">
        <f>IF(E19="","-",IF($E19&lt;220,'Default parameters'!M29,IF($E19&gt;250,'Default parameters'!O29,'Default parameters'!N29)))</f>
        <v>-</v>
      </c>
      <c r="L19" s="40" t="str">
        <f>IF(E21="User-defined",IF(E23="","-",E23),IF(E19="","-",IF($E19&lt;220,'Default parameters'!M31,IF($E19&gt;250,'Default parameters'!O31,'Default parameters'!N31))))</f>
        <v>-</v>
      </c>
      <c r="M19" s="40" t="str">
        <f>IF(E21="User-defined",IF(E25="","-",E25),IF(E19="","-",IF($E19&lt;220,'Default parameters'!M32,IF($E19&gt;250,'Default parameters'!O32,'Default parameters'!N32))))</f>
        <v>-</v>
      </c>
      <c r="N19" s="40" t="str">
        <f>IF(E21="User-defined",IF(E27="","-",E27),IF(E19="","-",IF($E19&lt;220,'Default parameters'!M33,IF($E19&gt;250,'Default parameters'!O33,'Default parameters'!N33))))</f>
        <v>-</v>
      </c>
      <c r="O19" s="40" t="str">
        <f>IF(E19="","-",IF($E19&lt;220,'Default parameters'!M34,IF($E19&gt;250,'Default parameters'!O34,'Default parameters'!N34)))</f>
        <v>-</v>
      </c>
    </row>
    <row r="20" spans="3:15" ht="16.5" customHeight="1" x14ac:dyDescent="0.25">
      <c r="D20" s="51"/>
      <c r="J20" s="7" t="s">
        <v>267</v>
      </c>
      <c r="K20" s="40" t="str">
        <f>IF($E7=1,"-",IF(F19="","-",IF($F19&lt;220,'Default parameters'!M29,IF($F19&gt;250,'Default parameters'!O29,'Default parameters'!N29))))</f>
        <v>-</v>
      </c>
      <c r="L20" s="40" t="str">
        <f>IF($E7=1,"-",IF(F21="User-defined",IF(F23="","-",F23),IF(F19="","-",IF($F19&lt;220,'Default parameters'!M31,IF($F19&gt;250,'Default parameters'!O31,'Default parameters'!N31)))))</f>
        <v>-</v>
      </c>
      <c r="M20" s="40" t="str">
        <f>IF($E7=1,"-",IF(F21="User-defined",IF(F25="","-",F25),IF(F19="","-",IF($F19&lt;220,'Default parameters'!M32,IF($F19&gt;250,'Default parameters'!O32,'Default parameters'!N32)))))</f>
        <v>-</v>
      </c>
      <c r="N20" s="40" t="str">
        <f>IF($E7=1,"-",IF(F21 = "User-defined",IF(F27="","-",F27),IF(F19="","-",IF($F19&lt;220,'Default parameters'!M33,IF($F19&gt;250,'Default parameters'!O33,'Default parameters'!N33)))))</f>
        <v>-</v>
      </c>
      <c r="O20" s="40" t="str">
        <f>IF($E7=1,"-",IF(F19="","-",IF($F19&lt;220,'Default parameters'!M34,IF($F19&gt;250,'Default parameters'!O34,'Default parameters'!N34))))</f>
        <v>-</v>
      </c>
    </row>
    <row r="21" spans="3:15" ht="16.5" customHeight="1" x14ac:dyDescent="0.25">
      <c r="C21" s="1" t="s">
        <v>912</v>
      </c>
      <c r="D21" s="50" t="s">
        <v>875</v>
      </c>
      <c r="E21" s="10"/>
      <c r="F21" s="10"/>
      <c r="G21" s="10"/>
      <c r="J21" s="7" t="s">
        <v>268</v>
      </c>
      <c r="K21" s="40" t="str">
        <f>IF($E7&lt;&gt;3,"-",IF(G19="","-",IF($G19&lt;220,'Default parameters'!M29,IF($G19&gt;250,'Default parameters'!O29,'Default parameters'!N29))))</f>
        <v>-</v>
      </c>
      <c r="L21" s="40" t="str">
        <f>IF($E7&lt;&gt;3,"-",IF(G21="User-defined",IF(G23="","-",G23),IF(G19="","-",IF($G19&lt;220,'Default parameters'!M31,IF($G19&gt;250,'Default parameters'!O31,'Default parameters'!N31)))))</f>
        <v>-</v>
      </c>
      <c r="M21" s="40" t="str">
        <f>IF($E7&lt;&gt;3,"-",IF(G21="User-defined",IF(G25="","-",G25),IF(G19="","-",IF($G19&lt;220,'Default parameters'!M32,IF($G19&gt;250,'Default parameters'!O32,'Default parameters'!N32)))))</f>
        <v>-</v>
      </c>
      <c r="N21" s="40" t="str">
        <f>IF($E7&lt;&gt;3,"-",IF(G21="User-defined",IF(G27="","-",G27),IF(G19="","-",IF($G19&lt;220,'Default parameters'!M33,IF($G19&gt;250,'Default parameters'!O33,'Default parameters'!N33)))))</f>
        <v>-</v>
      </c>
      <c r="O21" s="40" t="str">
        <f>IF($E7&lt;&gt;3,"-",IF(G19="","-",IF($G19&lt;220,'Default parameters'!M34,IF($G19&gt;250,'Default parameters'!O34,'Default parameters'!N34))))</f>
        <v>-</v>
      </c>
    </row>
    <row r="22" spans="3:15" ht="9.9499999999999993" customHeight="1" x14ac:dyDescent="0.25">
      <c r="D22" s="51"/>
    </row>
    <row r="23" spans="3:15" ht="16.5" customHeight="1" x14ac:dyDescent="0.25">
      <c r="C23" s="1" t="s">
        <v>913</v>
      </c>
      <c r="D23" s="50" t="s">
        <v>875</v>
      </c>
      <c r="E23" s="10"/>
      <c r="F23" s="10"/>
      <c r="G23" s="10"/>
    </row>
    <row r="24" spans="3:15" ht="9.9499999999999993" customHeight="1" x14ac:dyDescent="0.25">
      <c r="D24" s="51"/>
    </row>
    <row r="25" spans="3:15" ht="16.5" customHeight="1" x14ac:dyDescent="0.25">
      <c r="C25" s="1" t="s">
        <v>29</v>
      </c>
      <c r="D25" s="50" t="s">
        <v>875</v>
      </c>
      <c r="E25" s="10"/>
      <c r="F25" s="10"/>
      <c r="G25" s="10"/>
    </row>
    <row r="26" spans="3:15" ht="9.9499999999999993" customHeight="1" x14ac:dyDescent="0.25">
      <c r="D26" s="51"/>
    </row>
    <row r="27" spans="3:15" ht="16.5" customHeight="1" x14ac:dyDescent="0.25">
      <c r="C27" s="1" t="s">
        <v>247</v>
      </c>
      <c r="D27" s="50" t="s">
        <v>875</v>
      </c>
      <c r="E27" s="10"/>
      <c r="F27" s="10"/>
      <c r="G27" s="10"/>
    </row>
    <row r="28" spans="3:15" ht="9.9499999999999993" customHeight="1" x14ac:dyDescent="0.25">
      <c r="D28" s="51"/>
    </row>
    <row r="29" spans="3:15" x14ac:dyDescent="0.25">
      <c r="D29" s="51"/>
    </row>
    <row r="30" spans="3:15" ht="16.5" customHeight="1" x14ac:dyDescent="0.25">
      <c r="C30" s="1" t="s">
        <v>920</v>
      </c>
      <c r="D30" s="50" t="s">
        <v>875</v>
      </c>
      <c r="E30" s="10"/>
      <c r="F30" s="10"/>
      <c r="G30" s="10"/>
    </row>
    <row r="31" spans="3:15" ht="9.9499999999999993" customHeight="1" x14ac:dyDescent="0.25">
      <c r="D31" s="51"/>
    </row>
    <row r="32" spans="3:15" x14ac:dyDescent="0.25">
      <c r="D32" s="51"/>
    </row>
    <row r="33" spans="3:7" x14ac:dyDescent="0.25">
      <c r="D33" s="51"/>
    </row>
    <row r="34" spans="3:7" ht="20.25" x14ac:dyDescent="0.3">
      <c r="C34" s="6" t="s">
        <v>253</v>
      </c>
      <c r="D34" s="52"/>
    </row>
    <row r="35" spans="3:7" x14ac:dyDescent="0.25">
      <c r="D35" s="51"/>
    </row>
    <row r="36" spans="3:7" ht="17.25" x14ac:dyDescent="0.25">
      <c r="C36" s="1" t="s">
        <v>919</v>
      </c>
      <c r="D36" s="50" t="s">
        <v>875</v>
      </c>
      <c r="E36" s="12"/>
      <c r="F36" s="12"/>
      <c r="G36" s="12"/>
    </row>
  </sheetData>
  <sheetProtection sheet="1" objects="1" scenarios="1"/>
  <mergeCells count="2">
    <mergeCell ref="B2:N2"/>
    <mergeCell ref="J12:O16"/>
  </mergeCells>
  <phoneticPr fontId="1" type="noConversion"/>
  <conditionalFormatting sqref="E23 E25 E27">
    <cfRule type="expression" dxfId="552" priority="3">
      <formula>$E$21&lt;&gt;"User-defined"</formula>
    </cfRule>
  </conditionalFormatting>
  <conditionalFormatting sqref="F15 F17:G17 F19:G19 F30:G30 F36:G36">
    <cfRule type="expression" dxfId="551" priority="29">
      <formula>OR($E$7=1, $E$7="")</formula>
    </cfRule>
  </conditionalFormatting>
  <conditionalFormatting sqref="F23 F25 F27">
    <cfRule type="expression" dxfId="550" priority="2">
      <formula>$F$21&lt;&gt;"User-defined"</formula>
    </cfRule>
  </conditionalFormatting>
  <conditionalFormatting sqref="F21:G21">
    <cfRule type="expression" dxfId="549" priority="13">
      <formula>OR($E$7=1, $E$7="")</formula>
    </cfRule>
  </conditionalFormatting>
  <conditionalFormatting sqref="F23:G23">
    <cfRule type="expression" dxfId="548" priority="7">
      <formula>OR($E$7=1, $E$7="")</formula>
    </cfRule>
  </conditionalFormatting>
  <conditionalFormatting sqref="F25:G25">
    <cfRule type="expression" dxfId="547" priority="9">
      <formula>OR($E$7=1, $E$7="")</formula>
    </cfRule>
  </conditionalFormatting>
  <conditionalFormatting sqref="F27:G27">
    <cfRule type="expression" dxfId="546" priority="11">
      <formula>OR($E$7=1, $E$7="")</formula>
    </cfRule>
  </conditionalFormatting>
  <conditionalFormatting sqref="G15">
    <cfRule type="expression" dxfId="545" priority="16">
      <formula>$E$7&lt;&gt;3</formula>
    </cfRule>
  </conditionalFormatting>
  <conditionalFormatting sqref="G17 G19 G30 G36">
    <cfRule type="expression" dxfId="544" priority="28">
      <formula>$E$7=2</formula>
    </cfRule>
  </conditionalFormatting>
  <conditionalFormatting sqref="G21">
    <cfRule type="expression" dxfId="543" priority="12">
      <formula>$E$7=2</formula>
    </cfRule>
  </conditionalFormatting>
  <conditionalFormatting sqref="G23 G25 G27">
    <cfRule type="expression" dxfId="542" priority="1">
      <formula>$G$21&lt;&gt;"User-defined"</formula>
    </cfRule>
  </conditionalFormatting>
  <conditionalFormatting sqref="G23">
    <cfRule type="expression" dxfId="541" priority="6">
      <formula>$E$7=2</formula>
    </cfRule>
  </conditionalFormatting>
  <conditionalFormatting sqref="G25">
    <cfRule type="expression" dxfId="540" priority="8">
      <formula>$E$7=2</formula>
    </cfRule>
  </conditionalFormatting>
  <conditionalFormatting sqref="G27">
    <cfRule type="expression" dxfId="539" priority="10">
      <formula>$E$7=2</formula>
    </cfRule>
  </conditionalFormatting>
  <conditionalFormatting sqref="K20:O20">
    <cfRule type="expression" dxfId="538" priority="15">
      <formula>OR($E$7=1,$E$7="")</formula>
    </cfRule>
  </conditionalFormatting>
  <conditionalFormatting sqref="K21:O21">
    <cfRule type="expression" dxfId="537" priority="14">
      <formula>$E$7&lt;&gt;3</formula>
    </cfRule>
  </conditionalFormatting>
  <dataValidations count="20">
    <dataValidation allowBlank="1" showInputMessage="1" showErrorMessage="1" promptTitle="Turbine parameters" prompt="Additional turbine  parameters to the right will auto-complete based on the turbine diameter entered - see Default parameters tab for details." sqref="C19:D19" xr:uid="{24E2F4F1-6525-47B6-8571-84A679A5BB5D}"/>
    <dataValidation allowBlank="1" showInputMessage="1" showErrorMessage="1" promptTitle="Latitude" prompt="This value is used to calculate daylight and nocturnal hours in order to extrapolate flight activity across the day." sqref="C15:D15" xr:uid="{56B87654-A4E1-4335-831F-BD2846452E01}"/>
    <dataValidation allowBlank="1" showInputMessage="1" showErrorMessage="1" promptTitle="Treatment of sets" prompt="If results using different parameter sets are to be compared, use the &quot;Alternative&quot; option, if results are to be added i.e. represent different strata in the analysis, then select &quot;Additive&quot;. This will add an overall summed output in the Results tab." sqref="C9:D9" xr:uid="{2A9D0DEC-2CD1-464F-8BAB-8C2208D6FD91}"/>
    <dataValidation allowBlank="1" showInputMessage="1" showErrorMessage="1" promptTitle="Parameter sets" prompt="OCcAM allows up to three parameter sets to be run, which may represent alternative scenarios or additive strata." sqref="C7:D7" xr:uid="{0F143CF7-4539-4A50-8633-FCC108A2B8D7}"/>
    <dataValidation type="decimal" allowBlank="1" showInputMessage="1" showErrorMessage="1" sqref="E36:G36 E19:G19" xr:uid="{5AFF774D-68EF-4CBA-ABA2-F7496F999C3A}">
      <formula1>0</formula1>
      <formula2>1000000000000</formula2>
    </dataValidation>
    <dataValidation type="decimal" allowBlank="1" showInputMessage="1" showErrorMessage="1" sqref="E15:G15" xr:uid="{EC47DF31-D328-4E3C-BBCF-003090887AF3}">
      <formula1>45</formula1>
      <formula2>65</formula2>
    </dataValidation>
    <dataValidation allowBlank="1" showInputMessage="1" showErrorMessage="1" promptTitle="Windfarm footprint" prompt="This area reflects the area from which birds may be displaced. Based on current guidance, it is assumed that this will represent the area covered by the windfarms themselves plus a displacement buffer around them." sqref="C36:D36" xr:uid="{BB8B5DDE-8834-46F2-928E-6E5AAE56FB7D}"/>
    <dataValidation allowBlank="1" showInputMessage="1" showErrorMessage="1" promptTitle="Air gap" prompt="The distance between the sea and the lowest height that will be rotor-swept. For fixed-base turbines this should be reported to MSL." sqref="C30:D30" xr:uid="{1D922025-A3AA-483A-97FC-8660E5287C9E}"/>
    <dataValidation type="whole" allowBlank="1" showInputMessage="1" showErrorMessage="1" sqref="E17" xr:uid="{69FF04B4-BF4C-45F9-BE2C-CB3E874DE684}">
      <formula1>0</formula1>
      <formula2>1000000000000000</formula2>
    </dataValidation>
    <dataValidation type="whole" allowBlank="1" showInputMessage="1" showErrorMessage="1" sqref="F17:G17" xr:uid="{0AAAFC85-5678-4196-AFEA-373A20138F1A}">
      <formula1>0</formula1>
      <formula2>1000000000000</formula2>
    </dataValidation>
    <dataValidation type="decimal" allowBlank="1" showInputMessage="1" showErrorMessage="1" sqref="F30:G30 F27:G27 F25:G25" xr:uid="{70DBA582-E7C9-4E07-B4AA-11EB14ED5EC2}">
      <formula1>0</formula1>
      <formula2>100</formula2>
    </dataValidation>
    <dataValidation type="decimal" allowBlank="1" showInputMessage="1" showErrorMessage="1" sqref="E30 E27 E25" xr:uid="{02EF00C8-BFFC-4CD2-AB1B-5685DCAC16FA}">
      <formula1>0</formula1>
      <formula2>100000000000</formula2>
    </dataValidation>
    <dataValidation type="list" allowBlank="1" showInputMessage="1" showErrorMessage="1" sqref="E7" xr:uid="{76C3190D-E943-40EC-AFFB-C99F4D011654}">
      <formula1>"1,2,3"</formula1>
    </dataValidation>
    <dataValidation type="list" allowBlank="1" showInputMessage="1" showErrorMessage="1" sqref="E9" xr:uid="{1D4BB343-14C1-4875-B35B-9E06FD84F233}">
      <formula1>"Additive,Alternative"</formula1>
    </dataValidation>
    <dataValidation type="list" allowBlank="1" showInputMessage="1" showErrorMessage="1" sqref="E21:G21" xr:uid="{A1F0E85E-6A00-4759-BA53-290D2797F92A}">
      <formula1>"Indicative,User-defined"</formula1>
    </dataValidation>
    <dataValidation allowBlank="1" showInputMessage="1" showErrorMessage="1" promptTitle="Turbine parameters" prompt="OCcAM includes the option to use inbuilt indicative values for rotor speed, maximum blade width and average pitch which can be selected using the &quot;Default&quot; option here. Selecting the &quot;User-defined&quot; option here allows specific parameters to be input below." sqref="C21:D21" xr:uid="{AC3EFAFF-F335-41DF-A63A-BC715D151E63}"/>
    <dataValidation allowBlank="1" showInputMessage="1" showErrorMessage="1" promptTitle="Rotor speed" prompt="A time-averaged mean of operational rotor speeds should be used, taking account of the expected frequency of different wind speeds and the resulting projected operational speeds - see Band, 2012." sqref="C23:D23" xr:uid="{CE787531-18F0-4483-9421-CB3D6BEB04CF}"/>
    <dataValidation allowBlank="1" showInputMessage="1" showErrorMessage="1" promptTitle="Blade width" prompt="The blade width at the widest part of the blade. Sometimes also referred to as chord width. " sqref="C25:D25" xr:uid="{FC0F1F44-0C85-4557-996D-CA651D79FA35}"/>
    <dataValidation allowBlank="1" showInputMessage="1" showErrorMessage="1" promptTitle="Blade pitch" prompt="The average pitch along the blade length, relative to the plane of the turbine." sqref="C27:D27" xr:uid="{400761C4-0D4E-4CBD-AC5A-B2045DBA65A9}"/>
    <dataValidation type="decimal" allowBlank="1" showInputMessage="1" showErrorMessage="1" sqref="E23:G23" xr:uid="{5C4CAF29-6292-4FF0-956B-B6F04F5C99B8}">
      <formula1>0</formula1>
      <formula2>1000000</formula2>
    </dataValidation>
  </dataValidation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667A-3921-49E9-A738-AA68AA88E050}">
  <dimension ref="A1:AD128"/>
  <sheetViews>
    <sheetView zoomScale="85" zoomScaleNormal="85" workbookViewId="0"/>
  </sheetViews>
  <sheetFormatPr defaultColWidth="8.7109375" defaultRowHeight="15" x14ac:dyDescent="0.25"/>
  <cols>
    <col min="1" max="1" width="5.140625" style="1" customWidth="1"/>
    <col min="2" max="2" width="9.42578125" style="1" customWidth="1"/>
    <col min="3" max="3" width="4" style="1" customWidth="1"/>
    <col min="4" max="4" width="70" style="1" customWidth="1"/>
    <col min="5" max="5" width="5.140625" style="1" customWidth="1"/>
    <col min="6" max="17" width="13" style="1" customWidth="1"/>
    <col min="18" max="29" width="9" style="1" customWidth="1"/>
    <col min="30" max="16384" width="8.7109375" style="1"/>
  </cols>
  <sheetData>
    <row r="1" spans="1:29" ht="8.4499999999999993" customHeight="1" x14ac:dyDescent="0.25"/>
    <row r="2" spans="1:29" ht="75.599999999999994" customHeight="1" x14ac:dyDescent="0.25">
      <c r="B2" s="174" t="s">
        <v>270</v>
      </c>
      <c r="C2" s="174"/>
      <c r="D2" s="174"/>
      <c r="E2" s="174"/>
      <c r="F2" s="174"/>
      <c r="G2" s="174"/>
      <c r="H2" s="174"/>
      <c r="I2" s="174"/>
      <c r="J2" s="174"/>
      <c r="K2" s="174"/>
      <c r="L2" s="174"/>
      <c r="M2" s="174"/>
      <c r="N2" s="174"/>
      <c r="O2" s="174"/>
      <c r="P2" s="174"/>
      <c r="Q2" s="174"/>
      <c r="R2" s="174"/>
      <c r="S2" s="2"/>
      <c r="T2" s="3"/>
      <c r="U2" s="2"/>
      <c r="V2" s="3"/>
      <c r="W2" s="2"/>
      <c r="X2" s="3"/>
      <c r="Y2" s="2"/>
      <c r="Z2" s="3"/>
      <c r="AA2" s="2"/>
      <c r="AB2" s="3"/>
      <c r="AC2" s="2"/>
    </row>
    <row r="3" spans="1:29" ht="13.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ht="9.9499999999999993" customHeight="1" x14ac:dyDescent="0.25"/>
    <row r="5" spans="1:29" ht="9.9499999999999993" customHeight="1" x14ac:dyDescent="0.25"/>
    <row r="6" spans="1:29" ht="24.95" customHeight="1" x14ac:dyDescent="0.3">
      <c r="B6" s="176" t="s">
        <v>264</v>
      </c>
      <c r="C6" s="5"/>
      <c r="D6" s="6" t="s">
        <v>17</v>
      </c>
      <c r="E6" s="6"/>
      <c r="F6" s="7"/>
      <c r="G6" s="7"/>
      <c r="H6" s="7"/>
      <c r="I6" s="7"/>
      <c r="J6" s="7"/>
      <c r="K6" s="7"/>
      <c r="L6" s="7"/>
      <c r="M6" s="7"/>
      <c r="N6" s="7"/>
      <c r="O6" s="7"/>
      <c r="P6" s="7"/>
      <c r="Q6" s="7"/>
      <c r="R6" s="7"/>
      <c r="S6" s="7"/>
      <c r="T6" s="7"/>
      <c r="U6" s="7"/>
      <c r="V6" s="7"/>
      <c r="W6" s="7"/>
      <c r="X6" s="7"/>
      <c r="Y6" s="7"/>
      <c r="Z6" s="7"/>
      <c r="AA6" s="7"/>
      <c r="AB6" s="7"/>
      <c r="AC6" s="7"/>
    </row>
    <row r="7" spans="1:29" ht="9.9499999999999993" customHeight="1" x14ac:dyDescent="0.25">
      <c r="B7" s="177"/>
      <c r="C7" s="8"/>
    </row>
    <row r="8" spans="1:29" ht="16.5" customHeight="1" x14ac:dyDescent="0.25">
      <c r="B8" s="177"/>
      <c r="C8" s="8"/>
      <c r="D8" s="9" t="s">
        <v>314</v>
      </c>
      <c r="E8" s="41" t="s">
        <v>875</v>
      </c>
      <c r="F8" s="10"/>
    </row>
    <row r="9" spans="1:29" ht="9.9499999999999993" customHeight="1" x14ac:dyDescent="0.25">
      <c r="B9" s="177"/>
      <c r="C9" s="8"/>
      <c r="E9" s="42"/>
    </row>
    <row r="10" spans="1:29" x14ac:dyDescent="0.25">
      <c r="B10" s="177"/>
      <c r="C10" s="8"/>
      <c r="E10" s="42"/>
    </row>
    <row r="11" spans="1:29" ht="17.25" x14ac:dyDescent="0.25">
      <c r="B11" s="177"/>
      <c r="C11" s="8"/>
      <c r="D11" s="9" t="s">
        <v>873</v>
      </c>
      <c r="E11" s="41" t="s">
        <v>875</v>
      </c>
      <c r="F11" s="7" t="s">
        <v>0</v>
      </c>
      <c r="G11" s="7" t="s">
        <v>1</v>
      </c>
      <c r="H11" s="7" t="s">
        <v>2</v>
      </c>
      <c r="I11" s="7" t="s">
        <v>3</v>
      </c>
      <c r="J11" s="7" t="s">
        <v>4</v>
      </c>
      <c r="K11" s="7" t="s">
        <v>5</v>
      </c>
      <c r="L11" s="7" t="s">
        <v>6</v>
      </c>
      <c r="M11" s="7" t="s">
        <v>7</v>
      </c>
      <c r="N11" s="7" t="s">
        <v>8</v>
      </c>
      <c r="O11" s="7" t="s">
        <v>9</v>
      </c>
      <c r="P11" s="7" t="s">
        <v>10</v>
      </c>
      <c r="Q11" s="7" t="s">
        <v>11</v>
      </c>
    </row>
    <row r="12" spans="1:29" ht="9.9499999999999993" customHeight="1" x14ac:dyDescent="0.25">
      <c r="B12" s="177"/>
      <c r="C12" s="8"/>
      <c r="E12" s="42"/>
    </row>
    <row r="13" spans="1:29" ht="16.5" customHeight="1" x14ac:dyDescent="0.25">
      <c r="B13" s="177"/>
      <c r="C13" s="11"/>
      <c r="D13" s="9" t="s">
        <v>16</v>
      </c>
      <c r="E13" s="43"/>
      <c r="F13" s="12"/>
      <c r="G13" s="12"/>
      <c r="H13" s="12"/>
      <c r="I13" s="12"/>
      <c r="J13" s="12"/>
      <c r="K13" s="12"/>
      <c r="L13" s="12"/>
      <c r="M13" s="12"/>
      <c r="N13" s="12"/>
      <c r="O13" s="12"/>
      <c r="P13" s="12"/>
      <c r="Q13" s="12"/>
    </row>
    <row r="14" spans="1:29" ht="16.5" customHeight="1" x14ac:dyDescent="0.25">
      <c r="B14" s="177"/>
      <c r="C14" s="8"/>
      <c r="D14" s="9" t="s">
        <v>13</v>
      </c>
      <c r="E14" s="43"/>
      <c r="F14" s="12"/>
      <c r="G14" s="12"/>
      <c r="H14" s="12"/>
      <c r="I14" s="12"/>
      <c r="J14" s="12"/>
      <c r="K14" s="12"/>
      <c r="L14" s="12"/>
      <c r="M14" s="12"/>
      <c r="N14" s="12"/>
      <c r="O14" s="12"/>
      <c r="P14" s="12"/>
      <c r="Q14" s="12"/>
    </row>
    <row r="15" spans="1:29" ht="16.5" customHeight="1" x14ac:dyDescent="0.25">
      <c r="B15" s="177"/>
      <c r="C15" s="8"/>
      <c r="D15" s="9" t="s">
        <v>661</v>
      </c>
      <c r="E15" s="43"/>
      <c r="F15" s="12"/>
      <c r="G15" s="12"/>
      <c r="H15" s="12"/>
      <c r="I15" s="12"/>
      <c r="J15" s="12"/>
      <c r="K15" s="12"/>
      <c r="L15" s="12"/>
      <c r="M15" s="12"/>
      <c r="N15" s="12"/>
      <c r="O15" s="12"/>
      <c r="P15" s="12"/>
      <c r="Q15" s="12"/>
    </row>
    <row r="16" spans="1:29" ht="16.5" customHeight="1" x14ac:dyDescent="0.25">
      <c r="B16" s="177"/>
      <c r="C16" s="8"/>
      <c r="D16" s="9" t="s">
        <v>663</v>
      </c>
      <c r="E16" s="43"/>
      <c r="F16" s="12"/>
      <c r="G16" s="12"/>
      <c r="H16" s="12"/>
      <c r="I16" s="12"/>
      <c r="J16" s="12"/>
      <c r="K16" s="12"/>
      <c r="L16" s="12"/>
      <c r="M16" s="12"/>
      <c r="N16" s="12"/>
      <c r="O16" s="12"/>
      <c r="P16" s="12"/>
      <c r="Q16" s="12"/>
    </row>
    <row r="17" spans="2:28" ht="16.5" customHeight="1" x14ac:dyDescent="0.25">
      <c r="B17" s="177"/>
      <c r="C17" s="8"/>
      <c r="D17" s="9" t="s">
        <v>662</v>
      </c>
      <c r="E17" s="43"/>
      <c r="F17" s="12"/>
      <c r="G17" s="12"/>
      <c r="H17" s="12"/>
      <c r="I17" s="12"/>
      <c r="J17" s="12"/>
      <c r="K17" s="12"/>
      <c r="L17" s="12"/>
      <c r="M17" s="12"/>
      <c r="N17" s="12"/>
      <c r="O17" s="12"/>
      <c r="P17" s="12"/>
      <c r="Q17" s="12"/>
    </row>
    <row r="18" spans="2:28" ht="16.5" customHeight="1" x14ac:dyDescent="0.25">
      <c r="B18" s="177"/>
      <c r="C18" s="8"/>
      <c r="D18" s="9" t="s">
        <v>664</v>
      </c>
      <c r="E18" s="43"/>
      <c r="F18" s="12"/>
      <c r="G18" s="12"/>
      <c r="H18" s="12"/>
      <c r="I18" s="12"/>
      <c r="J18" s="12"/>
      <c r="K18" s="12"/>
      <c r="L18" s="12"/>
      <c r="M18" s="12"/>
      <c r="N18" s="12"/>
      <c r="O18" s="12"/>
      <c r="P18" s="12"/>
      <c r="Q18" s="12"/>
    </row>
    <row r="19" spans="2:28" ht="9.9499999999999993" customHeight="1" x14ac:dyDescent="0.25">
      <c r="B19" s="177"/>
      <c r="C19" s="8"/>
      <c r="E19" s="42"/>
    </row>
    <row r="20" spans="2:28" ht="27" customHeight="1" x14ac:dyDescent="0.25">
      <c r="B20" s="177"/>
      <c r="C20" s="8"/>
      <c r="E20" s="42"/>
      <c r="F20" s="7" t="s">
        <v>16</v>
      </c>
      <c r="G20" s="7"/>
      <c r="H20" s="7" t="s">
        <v>13</v>
      </c>
      <c r="J20" s="7" t="s">
        <v>661</v>
      </c>
      <c r="L20" s="7" t="s">
        <v>663</v>
      </c>
      <c r="N20" s="7" t="s">
        <v>662</v>
      </c>
      <c r="P20" s="7" t="s">
        <v>664</v>
      </c>
      <c r="R20" s="7"/>
      <c r="T20" s="7"/>
      <c r="V20" s="7"/>
      <c r="X20" s="7"/>
      <c r="Z20" s="7"/>
      <c r="AB20" s="7"/>
    </row>
    <row r="21" spans="2:28" ht="9.9499999999999993" customHeight="1" x14ac:dyDescent="0.25">
      <c r="B21" s="177"/>
      <c r="C21" s="8"/>
      <c r="E21" s="42"/>
    </row>
    <row r="22" spans="2:28" ht="16.5" customHeight="1" x14ac:dyDescent="0.25">
      <c r="B22" s="177"/>
      <c r="C22" s="8"/>
      <c r="D22" s="9" t="s">
        <v>876</v>
      </c>
      <c r="E22" s="41" t="s">
        <v>875</v>
      </c>
      <c r="F22" s="167"/>
      <c r="H22" s="167"/>
      <c r="J22" s="13"/>
      <c r="L22" s="13"/>
      <c r="N22" s="13"/>
      <c r="P22" s="13"/>
    </row>
    <row r="23" spans="2:28" ht="9.9499999999999993" customHeight="1" x14ac:dyDescent="0.25">
      <c r="B23" s="177"/>
      <c r="C23" s="8"/>
      <c r="E23" s="42"/>
    </row>
    <row r="24" spans="2:28" x14ac:dyDescent="0.25">
      <c r="B24" s="177"/>
      <c r="C24" s="8"/>
      <c r="D24" s="1" t="s">
        <v>914</v>
      </c>
      <c r="E24" s="41" t="s">
        <v>875</v>
      </c>
      <c r="H24" s="13"/>
    </row>
    <row r="25" spans="2:28" ht="9.9499999999999993" customHeight="1" x14ac:dyDescent="0.25">
      <c r="B25" s="177"/>
      <c r="C25" s="8"/>
      <c r="E25" s="42"/>
    </row>
    <row r="26" spans="2:28" x14ac:dyDescent="0.25">
      <c r="B26" s="177"/>
      <c r="C26" s="8"/>
      <c r="D26" s="1" t="s">
        <v>915</v>
      </c>
      <c r="E26" s="41" t="s">
        <v>875</v>
      </c>
      <c r="H26" s="13"/>
    </row>
    <row r="27" spans="2:28" ht="9.9499999999999993" customHeight="1" x14ac:dyDescent="0.25">
      <c r="B27" s="177"/>
      <c r="C27" s="8"/>
      <c r="E27" s="42"/>
    </row>
    <row r="28" spans="2:28" ht="16.5" customHeight="1" x14ac:dyDescent="0.25">
      <c r="B28" s="177"/>
      <c r="C28" s="8"/>
      <c r="D28" s="1" t="s">
        <v>467</v>
      </c>
      <c r="E28" s="44" t="s">
        <v>875</v>
      </c>
      <c r="F28" s="15"/>
      <c r="H28" s="15"/>
      <c r="J28" s="15"/>
      <c r="L28" s="15"/>
      <c r="N28" s="15"/>
      <c r="P28" s="15"/>
    </row>
    <row r="29" spans="2:28" ht="20.45" customHeight="1" x14ac:dyDescent="0.25">
      <c r="B29" s="177"/>
      <c r="C29" s="8"/>
      <c r="E29" s="42"/>
    </row>
    <row r="30" spans="2:28" ht="20.25" x14ac:dyDescent="0.3">
      <c r="B30" s="177"/>
      <c r="C30" s="8"/>
      <c r="D30" s="6" t="s">
        <v>253</v>
      </c>
      <c r="E30" s="45"/>
    </row>
    <row r="31" spans="2:28" ht="9" customHeight="1" x14ac:dyDescent="0.25">
      <c r="B31" s="177"/>
      <c r="C31" s="8"/>
      <c r="D31" s="16"/>
      <c r="E31" s="46"/>
    </row>
    <row r="32" spans="2:28" ht="16.5" customHeight="1" x14ac:dyDescent="0.25">
      <c r="B32" s="177"/>
      <c r="C32" s="8"/>
      <c r="D32" s="16" t="s">
        <v>352</v>
      </c>
      <c r="E32" s="47" t="s">
        <v>875</v>
      </c>
      <c r="F32" s="10"/>
    </row>
    <row r="33" spans="2:29" ht="9" customHeight="1" x14ac:dyDescent="0.25">
      <c r="B33" s="177"/>
      <c r="C33" s="8"/>
      <c r="D33" s="16"/>
      <c r="E33" s="46"/>
    </row>
    <row r="34" spans="2:29" x14ac:dyDescent="0.25">
      <c r="B34" s="177"/>
      <c r="C34" s="8"/>
      <c r="E34" s="42"/>
      <c r="F34" s="17"/>
      <c r="G34" s="17"/>
      <c r="H34" s="17"/>
      <c r="I34" s="17"/>
      <c r="J34" s="18"/>
      <c r="L34" s="18"/>
      <c r="N34" s="7"/>
      <c r="P34" s="7"/>
    </row>
    <row r="35" spans="2:29" ht="32.25" x14ac:dyDescent="0.25">
      <c r="B35" s="177"/>
      <c r="C35" s="8"/>
      <c r="D35" s="19" t="s">
        <v>874</v>
      </c>
      <c r="E35" s="48" t="s">
        <v>875</v>
      </c>
      <c r="F35" s="20" t="s">
        <v>16</v>
      </c>
      <c r="H35" s="20" t="s">
        <v>13</v>
      </c>
      <c r="I35" s="20"/>
      <c r="J35" s="20" t="s">
        <v>14</v>
      </c>
      <c r="K35" s="20"/>
      <c r="L35" s="20" t="s">
        <v>12</v>
      </c>
      <c r="M35" s="20"/>
      <c r="N35" s="20" t="s">
        <v>15</v>
      </c>
      <c r="O35" s="20"/>
      <c r="P35" s="20" t="s">
        <v>664</v>
      </c>
      <c r="Q35" s="20"/>
    </row>
    <row r="36" spans="2:29" ht="16.5" customHeight="1" x14ac:dyDescent="0.25">
      <c r="B36" s="177"/>
      <c r="C36" s="8"/>
      <c r="D36" s="16" t="s">
        <v>260</v>
      </c>
      <c r="E36" s="46"/>
      <c r="F36" s="12"/>
      <c r="G36" s="21"/>
      <c r="H36" s="12"/>
      <c r="I36" s="21"/>
      <c r="J36" s="12"/>
      <c r="K36" s="21"/>
      <c r="L36" s="12"/>
      <c r="M36" s="21"/>
      <c r="N36" s="12"/>
      <c r="P36" s="12"/>
    </row>
    <row r="37" spans="2:29" ht="16.5" customHeight="1" x14ac:dyDescent="0.25">
      <c r="B37" s="177"/>
      <c r="C37" s="8"/>
      <c r="D37" s="16" t="s">
        <v>261</v>
      </c>
      <c r="E37" s="46"/>
      <c r="F37" s="22"/>
      <c r="G37" s="21"/>
      <c r="H37" s="23"/>
      <c r="I37" s="21"/>
      <c r="J37" s="12"/>
      <c r="K37" s="21"/>
      <c r="L37" s="12"/>
      <c r="M37" s="21"/>
      <c r="N37" s="12"/>
      <c r="P37" s="23"/>
    </row>
    <row r="38" spans="2:29" ht="16.5" customHeight="1" x14ac:dyDescent="0.25">
      <c r="B38" s="177"/>
      <c r="C38" s="8"/>
      <c r="D38" s="19" t="s">
        <v>262</v>
      </c>
      <c r="E38" s="49"/>
      <c r="F38" s="12"/>
      <c r="G38" s="21"/>
      <c r="H38" s="12"/>
      <c r="I38" s="21"/>
      <c r="J38" s="23"/>
      <c r="K38" s="21"/>
      <c r="L38" s="12"/>
      <c r="M38" s="21"/>
      <c r="N38" s="23"/>
      <c r="P38" s="12"/>
    </row>
    <row r="39" spans="2:29" ht="16.5" customHeight="1" x14ac:dyDescent="0.25">
      <c r="B39" s="177"/>
      <c r="C39" s="8"/>
      <c r="D39" s="16" t="s">
        <v>263</v>
      </c>
      <c r="E39" s="46"/>
      <c r="F39" s="12"/>
      <c r="G39" s="21"/>
      <c r="H39" s="12"/>
      <c r="I39" s="21"/>
      <c r="J39" s="23"/>
      <c r="K39" s="21"/>
      <c r="L39" s="12"/>
      <c r="M39" s="21"/>
      <c r="N39" s="23"/>
      <c r="P39" s="12"/>
    </row>
    <row r="40" spans="2:29" x14ac:dyDescent="0.25">
      <c r="B40" s="177"/>
      <c r="C40" s="8"/>
      <c r="E40" s="42"/>
    </row>
    <row r="41" spans="2:29" ht="16.5" customHeight="1" x14ac:dyDescent="0.25">
      <c r="B41" s="177"/>
      <c r="C41" s="8"/>
      <c r="D41" s="9" t="s">
        <v>32</v>
      </c>
      <c r="E41" s="41" t="s">
        <v>875</v>
      </c>
      <c r="F41" s="15"/>
      <c r="H41" s="15"/>
      <c r="J41" s="15"/>
      <c r="L41" s="15"/>
      <c r="N41" s="15"/>
      <c r="P41" s="15"/>
    </row>
    <row r="42" spans="2:29" ht="16.5" customHeight="1" x14ac:dyDescent="0.25">
      <c r="B42" s="177"/>
      <c r="C42" s="8"/>
      <c r="D42" s="9" t="s">
        <v>877</v>
      </c>
      <c r="E42" s="41" t="s">
        <v>875</v>
      </c>
      <c r="F42" s="15"/>
      <c r="H42" s="15"/>
      <c r="J42" s="15"/>
      <c r="L42" s="15"/>
      <c r="N42" s="15"/>
      <c r="P42" s="15"/>
    </row>
    <row r="43" spans="2:29" ht="16.5" customHeight="1" x14ac:dyDescent="0.25">
      <c r="B43" s="177"/>
      <c r="C43" s="8"/>
      <c r="D43" s="9" t="s">
        <v>306</v>
      </c>
      <c r="E43" s="43"/>
      <c r="F43" s="15"/>
      <c r="H43" s="15"/>
      <c r="J43" s="15"/>
      <c r="L43" s="15"/>
      <c r="N43" s="15"/>
      <c r="P43" s="15"/>
    </row>
    <row r="44" spans="2:29" ht="9.9499999999999993" customHeight="1" x14ac:dyDescent="0.25">
      <c r="D44" s="24"/>
      <c r="E44" s="44"/>
    </row>
    <row r="45" spans="2:29" ht="9.9499999999999993" customHeight="1" x14ac:dyDescent="0.25">
      <c r="B45" s="160"/>
      <c r="C45" s="160"/>
      <c r="D45" s="160"/>
      <c r="E45" s="161"/>
      <c r="F45" s="162"/>
      <c r="G45" s="162"/>
      <c r="H45" s="162"/>
      <c r="I45" s="162"/>
      <c r="J45" s="162"/>
      <c r="K45" s="162"/>
      <c r="L45" s="162"/>
      <c r="M45" s="162"/>
      <c r="N45" s="162"/>
      <c r="O45" s="162"/>
      <c r="P45" s="162"/>
      <c r="Q45" s="162"/>
      <c r="R45" s="162"/>
    </row>
    <row r="46" spans="2:29" ht="9.9499999999999993" customHeight="1" x14ac:dyDescent="0.25">
      <c r="B46" s="163"/>
      <c r="C46" s="163"/>
      <c r="D46" s="163"/>
      <c r="E46" s="164"/>
      <c r="F46" s="165"/>
      <c r="G46" s="165"/>
      <c r="H46" s="165"/>
      <c r="I46" s="165"/>
      <c r="J46" s="165"/>
      <c r="K46" s="165"/>
      <c r="L46" s="165"/>
      <c r="M46" s="165"/>
      <c r="N46" s="165"/>
      <c r="O46" s="165"/>
      <c r="P46" s="165"/>
      <c r="Q46" s="165"/>
      <c r="R46" s="165"/>
    </row>
    <row r="47" spans="2:29" ht="20.25" x14ac:dyDescent="0.3">
      <c r="B47" s="176" t="s">
        <v>265</v>
      </c>
      <c r="C47" s="5"/>
      <c r="D47" s="6" t="s">
        <v>17</v>
      </c>
      <c r="E47" s="45"/>
      <c r="F47" s="7"/>
      <c r="G47" s="7"/>
      <c r="H47" s="7"/>
      <c r="I47" s="7"/>
      <c r="J47" s="7"/>
      <c r="K47" s="7"/>
      <c r="L47" s="7"/>
      <c r="M47" s="7"/>
      <c r="N47" s="7"/>
      <c r="O47" s="7"/>
      <c r="P47" s="7"/>
      <c r="Q47" s="7"/>
      <c r="R47" s="7"/>
      <c r="S47" s="7"/>
      <c r="T47" s="7"/>
      <c r="U47" s="7"/>
      <c r="V47" s="7"/>
      <c r="W47" s="7"/>
      <c r="X47" s="7"/>
      <c r="Y47" s="7"/>
      <c r="Z47" s="7"/>
      <c r="AA47" s="7"/>
      <c r="AB47" s="7"/>
      <c r="AC47" s="7"/>
    </row>
    <row r="48" spans="2:29" x14ac:dyDescent="0.25">
      <c r="B48" s="177"/>
      <c r="C48" s="8"/>
      <c r="E48" s="42"/>
    </row>
    <row r="49" spans="2:17" ht="16.5" customHeight="1" x14ac:dyDescent="0.25">
      <c r="B49" s="177"/>
      <c r="C49" s="8"/>
      <c r="D49" s="9" t="s">
        <v>314</v>
      </c>
      <c r="E49" s="43"/>
      <c r="F49" s="10"/>
    </row>
    <row r="50" spans="2:17" ht="9.9499999999999993" customHeight="1" x14ac:dyDescent="0.25">
      <c r="B50" s="177"/>
      <c r="C50" s="8"/>
      <c r="E50" s="42"/>
    </row>
    <row r="51" spans="2:17" x14ac:dyDescent="0.25">
      <c r="B51" s="177"/>
      <c r="C51" s="8"/>
      <c r="E51" s="42"/>
    </row>
    <row r="52" spans="2:17" ht="17.25" x14ac:dyDescent="0.25">
      <c r="B52" s="177"/>
      <c r="C52" s="8"/>
      <c r="D52" s="9" t="s">
        <v>873</v>
      </c>
      <c r="E52" s="43"/>
      <c r="F52" s="7" t="s">
        <v>0</v>
      </c>
      <c r="G52" s="7" t="s">
        <v>1</v>
      </c>
      <c r="H52" s="7" t="s">
        <v>2</v>
      </c>
      <c r="I52" s="7" t="s">
        <v>3</v>
      </c>
      <c r="J52" s="7" t="s">
        <v>4</v>
      </c>
      <c r="K52" s="7" t="s">
        <v>5</v>
      </c>
      <c r="L52" s="7" t="s">
        <v>6</v>
      </c>
      <c r="M52" s="7" t="s">
        <v>7</v>
      </c>
      <c r="N52" s="7" t="s">
        <v>8</v>
      </c>
      <c r="O52" s="7" t="s">
        <v>9</v>
      </c>
      <c r="P52" s="7" t="s">
        <v>10</v>
      </c>
      <c r="Q52" s="7" t="s">
        <v>11</v>
      </c>
    </row>
    <row r="53" spans="2:17" x14ac:dyDescent="0.25">
      <c r="B53" s="177"/>
      <c r="C53" s="8"/>
      <c r="D53" s="9"/>
      <c r="E53" s="43"/>
    </row>
    <row r="54" spans="2:17" ht="16.5" customHeight="1" x14ac:dyDescent="0.25">
      <c r="B54" s="177"/>
      <c r="C54" s="8"/>
      <c r="D54" s="9" t="s">
        <v>16</v>
      </c>
      <c r="E54" s="43"/>
      <c r="F54" s="27"/>
      <c r="G54" s="27"/>
      <c r="H54" s="27"/>
      <c r="I54" s="27"/>
      <c r="J54" s="27"/>
      <c r="K54" s="27"/>
      <c r="L54" s="27"/>
      <c r="M54" s="27"/>
      <c r="N54" s="27"/>
      <c r="O54" s="27"/>
      <c r="P54" s="27"/>
      <c r="Q54" s="27"/>
    </row>
    <row r="55" spans="2:17" ht="16.5" customHeight="1" x14ac:dyDescent="0.25">
      <c r="B55" s="177"/>
      <c r="C55" s="8"/>
      <c r="D55" s="9" t="s">
        <v>13</v>
      </c>
      <c r="E55" s="43"/>
      <c r="F55" s="27"/>
      <c r="G55" s="27"/>
      <c r="H55" s="27"/>
      <c r="I55" s="27"/>
      <c r="J55" s="27"/>
      <c r="K55" s="27"/>
      <c r="L55" s="27"/>
      <c r="M55" s="27"/>
      <c r="N55" s="27"/>
      <c r="O55" s="27"/>
      <c r="P55" s="27"/>
      <c r="Q55" s="27"/>
    </row>
    <row r="56" spans="2:17" ht="16.5" customHeight="1" x14ac:dyDescent="0.25">
      <c r="B56" s="177"/>
      <c r="C56" s="8"/>
      <c r="D56" s="9" t="s">
        <v>661</v>
      </c>
      <c r="E56" s="43"/>
      <c r="F56" s="27"/>
      <c r="G56" s="27"/>
      <c r="H56" s="27"/>
      <c r="I56" s="27"/>
      <c r="J56" s="27"/>
      <c r="K56" s="27"/>
      <c r="L56" s="27"/>
      <c r="M56" s="27"/>
      <c r="N56" s="27"/>
      <c r="O56" s="27"/>
      <c r="P56" s="27"/>
      <c r="Q56" s="27"/>
    </row>
    <row r="57" spans="2:17" ht="16.5" customHeight="1" x14ac:dyDescent="0.25">
      <c r="B57" s="177"/>
      <c r="C57" s="8"/>
      <c r="D57" s="9" t="s">
        <v>663</v>
      </c>
      <c r="E57" s="43"/>
      <c r="F57" s="27"/>
      <c r="G57" s="27"/>
      <c r="H57" s="27"/>
      <c r="I57" s="27"/>
      <c r="J57" s="27"/>
      <c r="K57" s="27"/>
      <c r="L57" s="27"/>
      <c r="M57" s="27"/>
      <c r="N57" s="27"/>
      <c r="O57" s="27"/>
      <c r="P57" s="27"/>
      <c r="Q57" s="27"/>
    </row>
    <row r="58" spans="2:17" ht="16.5" customHeight="1" x14ac:dyDescent="0.25">
      <c r="B58" s="177"/>
      <c r="C58" s="8"/>
      <c r="D58" s="9" t="s">
        <v>662</v>
      </c>
      <c r="E58" s="43"/>
      <c r="F58" s="27"/>
      <c r="G58" s="27"/>
      <c r="H58" s="27"/>
      <c r="I58" s="27"/>
      <c r="J58" s="27"/>
      <c r="K58" s="27"/>
      <c r="L58" s="27"/>
      <c r="M58" s="27"/>
      <c r="N58" s="27"/>
      <c r="O58" s="27"/>
      <c r="P58" s="27"/>
      <c r="Q58" s="27"/>
    </row>
    <row r="59" spans="2:17" ht="16.5" customHeight="1" x14ac:dyDescent="0.25">
      <c r="B59" s="177"/>
      <c r="C59" s="8"/>
      <c r="D59" s="9" t="s">
        <v>664</v>
      </c>
      <c r="E59" s="43"/>
      <c r="F59" s="27"/>
      <c r="G59" s="27"/>
      <c r="H59" s="27"/>
      <c r="I59" s="27"/>
      <c r="J59" s="27"/>
      <c r="K59" s="27"/>
      <c r="L59" s="27"/>
      <c r="M59" s="27"/>
      <c r="N59" s="27"/>
      <c r="O59" s="27"/>
      <c r="P59" s="27"/>
      <c r="Q59" s="27"/>
    </row>
    <row r="60" spans="2:17" x14ac:dyDescent="0.25">
      <c r="B60" s="177"/>
      <c r="C60" s="8"/>
      <c r="E60" s="42"/>
    </row>
    <row r="61" spans="2:17" x14ac:dyDescent="0.25">
      <c r="B61" s="177"/>
      <c r="C61" s="8"/>
      <c r="E61" s="42"/>
      <c r="F61" s="7" t="s">
        <v>16</v>
      </c>
      <c r="G61" s="7"/>
      <c r="H61" s="7" t="s">
        <v>13</v>
      </c>
      <c r="J61" s="7" t="s">
        <v>661</v>
      </c>
      <c r="L61" s="7" t="s">
        <v>663</v>
      </c>
      <c r="N61" s="7" t="s">
        <v>662</v>
      </c>
      <c r="P61" s="7" t="s">
        <v>664</v>
      </c>
    </row>
    <row r="62" spans="2:17" x14ac:dyDescent="0.25">
      <c r="B62" s="177"/>
      <c r="C62" s="8"/>
      <c r="E62" s="42"/>
    </row>
    <row r="63" spans="2:17" ht="16.5" customHeight="1" x14ac:dyDescent="0.25">
      <c r="B63" s="177"/>
      <c r="C63" s="8"/>
      <c r="D63" s="9" t="s">
        <v>20</v>
      </c>
      <c r="E63" s="43"/>
      <c r="F63" s="12"/>
      <c r="G63" s="9"/>
      <c r="H63" s="12"/>
      <c r="J63" s="12"/>
      <c r="L63" s="12"/>
      <c r="N63" s="12"/>
      <c r="P63" s="12"/>
    </row>
    <row r="64" spans="2:17" ht="9.9499999999999993" customHeight="1" x14ac:dyDescent="0.25">
      <c r="B64" s="177"/>
      <c r="C64" s="8"/>
      <c r="E64" s="42"/>
    </row>
    <row r="65" spans="2:16" x14ac:dyDescent="0.25">
      <c r="B65" s="177"/>
      <c r="C65" s="8"/>
      <c r="D65" s="1" t="s">
        <v>914</v>
      </c>
      <c r="E65" s="42"/>
      <c r="H65" s="13"/>
    </row>
    <row r="66" spans="2:16" ht="9.9499999999999993" customHeight="1" x14ac:dyDescent="0.25">
      <c r="B66" s="177"/>
      <c r="C66" s="8"/>
      <c r="E66" s="42"/>
    </row>
    <row r="67" spans="2:16" x14ac:dyDescent="0.25">
      <c r="B67" s="177"/>
      <c r="C67" s="8"/>
      <c r="D67" s="1" t="s">
        <v>915</v>
      </c>
      <c r="E67" s="42"/>
      <c r="H67" s="13"/>
    </row>
    <row r="68" spans="2:16" ht="9.9499999999999993" customHeight="1" x14ac:dyDescent="0.25">
      <c r="B68" s="177"/>
      <c r="C68" s="8"/>
      <c r="E68" s="42"/>
    </row>
    <row r="69" spans="2:16" ht="16.5" customHeight="1" x14ac:dyDescent="0.25">
      <c r="B69" s="177"/>
      <c r="C69" s="8"/>
      <c r="D69" s="9" t="s">
        <v>467</v>
      </c>
      <c r="E69" s="43"/>
      <c r="F69" s="15"/>
      <c r="H69" s="15"/>
      <c r="J69" s="12"/>
      <c r="L69" s="12"/>
      <c r="N69" s="12"/>
      <c r="P69" s="12"/>
    </row>
    <row r="70" spans="2:16" x14ac:dyDescent="0.25">
      <c r="B70" s="177"/>
      <c r="C70" s="8"/>
      <c r="E70" s="42"/>
    </row>
    <row r="71" spans="2:16" ht="20.25" x14ac:dyDescent="0.3">
      <c r="B71" s="177"/>
      <c r="C71" s="8"/>
      <c r="D71" s="6" t="s">
        <v>253</v>
      </c>
      <c r="E71" s="45"/>
    </row>
    <row r="72" spans="2:16" ht="9" customHeight="1" x14ac:dyDescent="0.25">
      <c r="B72" s="177"/>
      <c r="C72" s="8"/>
      <c r="D72" s="16"/>
      <c r="E72" s="46"/>
    </row>
    <row r="73" spans="2:16" ht="16.5" customHeight="1" x14ac:dyDescent="0.25">
      <c r="B73" s="177"/>
      <c r="C73" s="8"/>
      <c r="D73" s="16" t="s">
        <v>352</v>
      </c>
      <c r="E73" s="46"/>
      <c r="F73" s="10"/>
    </row>
    <row r="74" spans="2:16" ht="9" customHeight="1" x14ac:dyDescent="0.25">
      <c r="B74" s="177"/>
      <c r="C74" s="8"/>
      <c r="D74" s="16"/>
      <c r="E74" s="46"/>
    </row>
    <row r="75" spans="2:16" x14ac:dyDescent="0.25">
      <c r="B75" s="177"/>
      <c r="C75" s="8"/>
      <c r="E75" s="42"/>
      <c r="F75" s="17"/>
      <c r="G75" s="17"/>
      <c r="H75" s="17"/>
      <c r="I75" s="17"/>
      <c r="J75" s="17"/>
      <c r="K75" s="17"/>
      <c r="L75" s="17"/>
      <c r="M75" s="17"/>
      <c r="N75" s="17"/>
      <c r="P75" s="17"/>
    </row>
    <row r="76" spans="2:16" ht="47.25" customHeight="1" x14ac:dyDescent="0.25">
      <c r="B76" s="177"/>
      <c r="C76" s="8"/>
      <c r="D76" s="19" t="s">
        <v>874</v>
      </c>
      <c r="E76" s="49"/>
      <c r="F76" s="20" t="s">
        <v>16</v>
      </c>
      <c r="H76" s="20" t="s">
        <v>13</v>
      </c>
      <c r="I76" s="20"/>
      <c r="J76" s="20" t="s">
        <v>14</v>
      </c>
      <c r="K76" s="20"/>
      <c r="L76" s="20" t="s">
        <v>12</v>
      </c>
      <c r="M76" s="20"/>
      <c r="N76" s="20" t="s">
        <v>15</v>
      </c>
      <c r="P76" s="20" t="s">
        <v>664</v>
      </c>
    </row>
    <row r="77" spans="2:16" ht="16.5" customHeight="1" x14ac:dyDescent="0.25">
      <c r="B77" s="177"/>
      <c r="C77" s="8"/>
      <c r="D77" s="16" t="s">
        <v>260</v>
      </c>
      <c r="E77" s="46"/>
      <c r="F77" s="12"/>
      <c r="G77" s="21"/>
      <c r="H77" s="12"/>
      <c r="I77" s="21"/>
      <c r="J77" s="12"/>
      <c r="K77" s="21"/>
      <c r="L77" s="12"/>
      <c r="M77" s="21"/>
      <c r="N77" s="12"/>
      <c r="P77" s="12"/>
    </row>
    <row r="78" spans="2:16" ht="16.5" customHeight="1" x14ac:dyDescent="0.25">
      <c r="B78" s="177"/>
      <c r="C78" s="8"/>
      <c r="D78" s="16" t="s">
        <v>261</v>
      </c>
      <c r="E78" s="46"/>
      <c r="F78" s="23"/>
      <c r="G78" s="21"/>
      <c r="H78" s="23"/>
      <c r="I78" s="21"/>
      <c r="J78" s="12"/>
      <c r="K78" s="21"/>
      <c r="L78" s="12"/>
      <c r="M78" s="21"/>
      <c r="N78" s="12"/>
      <c r="P78" s="23"/>
    </row>
    <row r="79" spans="2:16" ht="16.5" customHeight="1" x14ac:dyDescent="0.25">
      <c r="B79" s="177"/>
      <c r="C79" s="8"/>
      <c r="D79" s="19" t="s">
        <v>262</v>
      </c>
      <c r="E79" s="49"/>
      <c r="F79" s="12"/>
      <c r="G79" s="21"/>
      <c r="H79" s="12"/>
      <c r="I79" s="21"/>
      <c r="J79" s="23"/>
      <c r="K79" s="21"/>
      <c r="L79" s="12"/>
      <c r="M79" s="21"/>
      <c r="N79" s="23"/>
      <c r="P79" s="12"/>
    </row>
    <row r="80" spans="2:16" ht="16.5" customHeight="1" x14ac:dyDescent="0.25">
      <c r="B80" s="177"/>
      <c r="C80" s="8"/>
      <c r="D80" s="16" t="s">
        <v>263</v>
      </c>
      <c r="E80" s="46"/>
      <c r="F80" s="12"/>
      <c r="G80" s="21"/>
      <c r="H80" s="12"/>
      <c r="I80" s="21"/>
      <c r="J80" s="23"/>
      <c r="K80" s="21"/>
      <c r="L80" s="12"/>
      <c r="M80" s="21"/>
      <c r="N80" s="23"/>
      <c r="P80" s="12"/>
    </row>
    <row r="81" spans="2:29" x14ac:dyDescent="0.25">
      <c r="B81" s="177"/>
      <c r="C81" s="8"/>
      <c r="E81" s="42"/>
    </row>
    <row r="82" spans="2:29" ht="16.5" customHeight="1" x14ac:dyDescent="0.25">
      <c r="B82" s="177"/>
      <c r="C82" s="8"/>
      <c r="D82" s="9" t="s">
        <v>32</v>
      </c>
      <c r="E82" s="43"/>
      <c r="F82" s="15"/>
      <c r="H82" s="15"/>
      <c r="J82" s="15"/>
      <c r="L82" s="15"/>
      <c r="N82" s="15"/>
      <c r="P82" s="15"/>
    </row>
    <row r="83" spans="2:29" ht="16.5" customHeight="1" x14ac:dyDescent="0.25">
      <c r="B83" s="177"/>
      <c r="C83" s="8"/>
      <c r="D83" s="9" t="s">
        <v>259</v>
      </c>
      <c r="E83" s="43"/>
      <c r="F83" s="15"/>
      <c r="H83" s="15"/>
      <c r="J83" s="15"/>
      <c r="L83" s="15"/>
      <c r="N83" s="15"/>
      <c r="P83" s="15"/>
    </row>
    <row r="84" spans="2:29" ht="16.5" customHeight="1" x14ac:dyDescent="0.25">
      <c r="B84" s="177"/>
      <c r="C84" s="8"/>
      <c r="D84" s="9" t="s">
        <v>306</v>
      </c>
      <c r="E84" s="43"/>
      <c r="F84" s="15"/>
      <c r="H84" s="15"/>
      <c r="J84" s="15"/>
      <c r="L84" s="15"/>
      <c r="N84" s="15"/>
      <c r="P84" s="15"/>
    </row>
    <row r="85" spans="2:29" x14ac:dyDescent="0.25">
      <c r="D85" s="24"/>
      <c r="E85" s="44"/>
    </row>
    <row r="86" spans="2:29" x14ac:dyDescent="0.25">
      <c r="B86" s="160"/>
      <c r="C86" s="160"/>
      <c r="D86" s="160"/>
      <c r="E86" s="161"/>
      <c r="F86" s="162"/>
      <c r="G86" s="162"/>
      <c r="H86" s="162"/>
      <c r="I86" s="162"/>
      <c r="J86" s="162"/>
      <c r="K86" s="162"/>
      <c r="L86" s="162"/>
      <c r="M86" s="162"/>
      <c r="N86" s="162"/>
      <c r="O86" s="162"/>
      <c r="P86" s="162"/>
      <c r="Q86" s="162"/>
      <c r="R86" s="162"/>
    </row>
    <row r="87" spans="2:29" x14ac:dyDescent="0.25">
      <c r="B87" s="163"/>
      <c r="C87" s="163"/>
      <c r="D87" s="163"/>
      <c r="E87" s="164"/>
      <c r="F87" s="165"/>
      <c r="G87" s="165"/>
      <c r="H87" s="165"/>
      <c r="I87" s="165"/>
      <c r="J87" s="165"/>
      <c r="K87" s="165"/>
      <c r="L87" s="165"/>
      <c r="M87" s="165"/>
      <c r="N87" s="165"/>
      <c r="O87" s="165"/>
      <c r="P87" s="165"/>
      <c r="Q87" s="165"/>
      <c r="R87" s="165"/>
    </row>
    <row r="88" spans="2:29" ht="20.25" x14ac:dyDescent="0.3">
      <c r="B88" s="176" t="s">
        <v>266</v>
      </c>
      <c r="C88" s="5"/>
      <c r="D88" s="6" t="s">
        <v>17</v>
      </c>
      <c r="E88" s="45"/>
      <c r="F88" s="7"/>
      <c r="G88" s="7"/>
      <c r="H88" s="7"/>
      <c r="I88" s="7"/>
      <c r="J88" s="7"/>
      <c r="K88" s="7"/>
      <c r="L88" s="7"/>
      <c r="M88" s="7"/>
      <c r="N88" s="7"/>
      <c r="O88" s="7"/>
      <c r="P88" s="7"/>
      <c r="Q88" s="7"/>
      <c r="R88" s="7"/>
      <c r="S88" s="7"/>
      <c r="T88" s="7"/>
      <c r="U88" s="7"/>
      <c r="V88" s="7"/>
      <c r="W88" s="7"/>
      <c r="X88" s="7"/>
      <c r="Y88" s="7"/>
      <c r="Z88" s="7"/>
      <c r="AA88" s="7"/>
      <c r="AB88" s="7"/>
      <c r="AC88" s="7"/>
    </row>
    <row r="89" spans="2:29" x14ac:dyDescent="0.25">
      <c r="B89" s="176"/>
      <c r="C89" s="8"/>
      <c r="E89" s="42"/>
    </row>
    <row r="90" spans="2:29" ht="16.5" customHeight="1" x14ac:dyDescent="0.25">
      <c r="B90" s="176"/>
      <c r="C90" s="8"/>
      <c r="D90" s="9" t="s">
        <v>314</v>
      </c>
      <c r="E90" s="43"/>
      <c r="F90" s="10"/>
    </row>
    <row r="91" spans="2:29" ht="9.9499999999999993" customHeight="1" x14ac:dyDescent="0.25">
      <c r="B91" s="177"/>
      <c r="C91" s="8"/>
      <c r="E91" s="42"/>
    </row>
    <row r="92" spans="2:29" x14ac:dyDescent="0.25">
      <c r="B92" s="177"/>
      <c r="C92" s="8"/>
      <c r="E92" s="42"/>
    </row>
    <row r="93" spans="2:29" ht="17.25" x14ac:dyDescent="0.25">
      <c r="B93" s="177"/>
      <c r="C93" s="8"/>
      <c r="D93" s="9" t="s">
        <v>873</v>
      </c>
      <c r="E93" s="43"/>
      <c r="F93" s="7" t="s">
        <v>0</v>
      </c>
      <c r="G93" s="7" t="s">
        <v>1</v>
      </c>
      <c r="H93" s="7" t="s">
        <v>2</v>
      </c>
      <c r="I93" s="7" t="s">
        <v>3</v>
      </c>
      <c r="J93" s="7" t="s">
        <v>4</v>
      </c>
      <c r="K93" s="7" t="s">
        <v>5</v>
      </c>
      <c r="L93" s="7" t="s">
        <v>6</v>
      </c>
      <c r="M93" s="7" t="s">
        <v>7</v>
      </c>
      <c r="N93" s="7" t="s">
        <v>8</v>
      </c>
      <c r="O93" s="7" t="s">
        <v>9</v>
      </c>
      <c r="P93" s="7" t="s">
        <v>10</v>
      </c>
      <c r="Q93" s="7" t="s">
        <v>11</v>
      </c>
    </row>
    <row r="94" spans="2:29" x14ac:dyDescent="0.25">
      <c r="B94" s="177"/>
      <c r="C94" s="8"/>
      <c r="E94" s="42"/>
    </row>
    <row r="95" spans="2:29" ht="16.5" customHeight="1" x14ac:dyDescent="0.25">
      <c r="B95" s="177"/>
      <c r="C95" s="8"/>
      <c r="D95" s="9" t="s">
        <v>16</v>
      </c>
      <c r="E95" s="43"/>
      <c r="F95" s="27"/>
      <c r="G95" s="27"/>
      <c r="H95" s="27"/>
      <c r="I95" s="27"/>
      <c r="J95" s="27"/>
      <c r="K95" s="27"/>
      <c r="L95" s="27"/>
      <c r="M95" s="27"/>
      <c r="N95" s="27"/>
      <c r="O95" s="27"/>
      <c r="P95" s="27"/>
      <c r="Q95" s="27"/>
    </row>
    <row r="96" spans="2:29" ht="16.5" customHeight="1" x14ac:dyDescent="0.25">
      <c r="B96" s="177"/>
      <c r="C96" s="8"/>
      <c r="D96" s="9" t="s">
        <v>13</v>
      </c>
      <c r="E96" s="43"/>
      <c r="F96" s="27"/>
      <c r="G96" s="27"/>
      <c r="H96" s="27"/>
      <c r="I96" s="27"/>
      <c r="J96" s="27"/>
      <c r="K96" s="27"/>
      <c r="L96" s="27"/>
      <c r="M96" s="27"/>
      <c r="N96" s="27"/>
      <c r="O96" s="27"/>
      <c r="P96" s="27"/>
      <c r="Q96" s="27"/>
    </row>
    <row r="97" spans="2:28" ht="16.5" customHeight="1" x14ac:dyDescent="0.25">
      <c r="B97" s="177"/>
      <c r="C97" s="8"/>
      <c r="D97" s="9" t="s">
        <v>661</v>
      </c>
      <c r="E97" s="43"/>
      <c r="F97" s="27"/>
      <c r="G97" s="27"/>
      <c r="H97" s="27"/>
      <c r="I97" s="27"/>
      <c r="J97" s="27"/>
      <c r="K97" s="27"/>
      <c r="L97" s="27"/>
      <c r="M97" s="27"/>
      <c r="N97" s="27"/>
      <c r="O97" s="27"/>
      <c r="P97" s="27"/>
      <c r="Q97" s="27"/>
    </row>
    <row r="98" spans="2:28" ht="16.5" customHeight="1" x14ac:dyDescent="0.25">
      <c r="B98" s="177"/>
      <c r="C98" s="8"/>
      <c r="D98" s="9" t="s">
        <v>663</v>
      </c>
      <c r="E98" s="43"/>
      <c r="F98" s="27"/>
      <c r="G98" s="27"/>
      <c r="H98" s="27"/>
      <c r="I98" s="27"/>
      <c r="J98" s="27"/>
      <c r="K98" s="27"/>
      <c r="L98" s="27"/>
      <c r="M98" s="27"/>
      <c r="N98" s="27"/>
      <c r="O98" s="27"/>
      <c r="P98" s="27"/>
      <c r="Q98" s="27"/>
    </row>
    <row r="99" spans="2:28" ht="16.5" customHeight="1" x14ac:dyDescent="0.25">
      <c r="B99" s="177"/>
      <c r="C99" s="8"/>
      <c r="D99" s="9" t="s">
        <v>662</v>
      </c>
      <c r="E99" s="43"/>
      <c r="F99" s="27"/>
      <c r="G99" s="27"/>
      <c r="H99" s="27"/>
      <c r="I99" s="27"/>
      <c r="J99" s="27"/>
      <c r="K99" s="27"/>
      <c r="L99" s="27"/>
      <c r="M99" s="27"/>
      <c r="N99" s="27"/>
      <c r="O99" s="27"/>
      <c r="P99" s="27"/>
      <c r="Q99" s="27"/>
    </row>
    <row r="100" spans="2:28" ht="16.5" customHeight="1" x14ac:dyDescent="0.25">
      <c r="B100" s="177"/>
      <c r="C100" s="8"/>
      <c r="D100" s="9" t="s">
        <v>664</v>
      </c>
      <c r="E100" s="43"/>
      <c r="F100" s="27"/>
      <c r="G100" s="27"/>
      <c r="H100" s="27"/>
      <c r="I100" s="27"/>
      <c r="J100" s="27"/>
      <c r="K100" s="27"/>
      <c r="L100" s="27"/>
      <c r="M100" s="27"/>
      <c r="N100" s="27"/>
      <c r="O100" s="27"/>
      <c r="P100" s="27"/>
      <c r="Q100" s="27"/>
    </row>
    <row r="101" spans="2:28" x14ac:dyDescent="0.25">
      <c r="B101" s="177"/>
      <c r="C101" s="8"/>
      <c r="E101" s="42"/>
    </row>
    <row r="102" spans="2:28" x14ac:dyDescent="0.25">
      <c r="B102" s="177"/>
      <c r="C102" s="8"/>
      <c r="E102" s="42"/>
      <c r="F102" s="17" t="s">
        <v>16</v>
      </c>
      <c r="G102" s="17"/>
      <c r="H102" s="17" t="s">
        <v>13</v>
      </c>
      <c r="J102" s="7" t="s">
        <v>661</v>
      </c>
      <c r="L102" s="7" t="s">
        <v>663</v>
      </c>
      <c r="N102" s="7" t="s">
        <v>662</v>
      </c>
      <c r="P102" s="7" t="s">
        <v>664</v>
      </c>
      <c r="R102" s="7"/>
      <c r="T102" s="7"/>
      <c r="V102" s="7"/>
      <c r="X102" s="7"/>
      <c r="Z102" s="7"/>
      <c r="AB102" s="7"/>
    </row>
    <row r="103" spans="2:28" x14ac:dyDescent="0.25">
      <c r="B103" s="177"/>
      <c r="C103" s="8"/>
      <c r="E103" s="42"/>
    </row>
    <row r="104" spans="2:28" ht="16.5" customHeight="1" x14ac:dyDescent="0.25">
      <c r="B104" s="177"/>
      <c r="C104" s="8"/>
      <c r="D104" s="9" t="s">
        <v>20</v>
      </c>
      <c r="E104" s="43"/>
      <c r="F104" s="28"/>
      <c r="H104" s="28"/>
      <c r="J104" s="28"/>
      <c r="L104" s="28"/>
      <c r="N104" s="28"/>
      <c r="P104" s="28"/>
    </row>
    <row r="105" spans="2:28" ht="9.9499999999999993" customHeight="1" x14ac:dyDescent="0.25">
      <c r="B105" s="177"/>
      <c r="C105" s="8"/>
      <c r="E105" s="42"/>
    </row>
    <row r="106" spans="2:28" x14ac:dyDescent="0.25">
      <c r="B106" s="177"/>
      <c r="C106" s="8"/>
      <c r="D106" s="1" t="s">
        <v>914</v>
      </c>
      <c r="E106" s="42"/>
      <c r="H106" s="13"/>
    </row>
    <row r="107" spans="2:28" ht="9.9499999999999993" customHeight="1" x14ac:dyDescent="0.25">
      <c r="B107" s="177"/>
      <c r="C107" s="8"/>
      <c r="E107" s="42"/>
    </row>
    <row r="108" spans="2:28" x14ac:dyDescent="0.25">
      <c r="B108" s="177"/>
      <c r="C108" s="8"/>
      <c r="D108" s="1" t="s">
        <v>915</v>
      </c>
      <c r="E108" s="42"/>
      <c r="H108" s="13"/>
    </row>
    <row r="109" spans="2:28" ht="9.9499999999999993" customHeight="1" x14ac:dyDescent="0.25">
      <c r="B109" s="177"/>
      <c r="C109" s="8"/>
      <c r="E109" s="42"/>
    </row>
    <row r="110" spans="2:28" ht="16.5" customHeight="1" x14ac:dyDescent="0.25">
      <c r="B110" s="177"/>
      <c r="C110" s="8"/>
      <c r="D110" s="9" t="s">
        <v>467</v>
      </c>
      <c r="E110" s="43"/>
      <c r="F110" s="29"/>
      <c r="H110" s="29"/>
      <c r="J110" s="28"/>
      <c r="L110" s="28"/>
      <c r="N110" s="28"/>
      <c r="P110" s="28"/>
    </row>
    <row r="111" spans="2:28" x14ac:dyDescent="0.25">
      <c r="B111" s="177"/>
      <c r="C111" s="8"/>
      <c r="E111" s="42"/>
    </row>
    <row r="112" spans="2:28" ht="20.25" x14ac:dyDescent="0.3">
      <c r="B112" s="177"/>
      <c r="C112" s="8"/>
      <c r="D112" s="6" t="s">
        <v>253</v>
      </c>
      <c r="E112" s="45"/>
    </row>
    <row r="113" spans="2:30" ht="9" customHeight="1" x14ac:dyDescent="0.25">
      <c r="B113" s="177"/>
      <c r="C113" s="8"/>
      <c r="D113" s="16"/>
      <c r="E113" s="46"/>
    </row>
    <row r="114" spans="2:30" ht="16.5" customHeight="1" x14ac:dyDescent="0.25">
      <c r="B114" s="177"/>
      <c r="C114" s="8"/>
      <c r="D114" s="16" t="s">
        <v>352</v>
      </c>
      <c r="E114" s="46"/>
      <c r="F114" s="10"/>
    </row>
    <row r="115" spans="2:30" ht="9" customHeight="1" x14ac:dyDescent="0.25">
      <c r="B115" s="177"/>
      <c r="C115" s="8"/>
      <c r="D115" s="16"/>
      <c r="E115" s="46"/>
    </row>
    <row r="116" spans="2:30" x14ac:dyDescent="0.25">
      <c r="B116" s="177"/>
      <c r="C116" s="8"/>
      <c r="E116" s="42"/>
      <c r="F116" s="17"/>
      <c r="G116" s="17"/>
      <c r="H116" s="17"/>
      <c r="I116" s="17"/>
      <c r="J116" s="17"/>
      <c r="K116" s="17"/>
      <c r="L116" s="17"/>
      <c r="M116" s="17"/>
      <c r="N116" s="17"/>
      <c r="P116" s="17"/>
    </row>
    <row r="117" spans="2:30" ht="47.25" customHeight="1" x14ac:dyDescent="0.25">
      <c r="B117" s="177"/>
      <c r="C117" s="8"/>
      <c r="D117" s="19" t="s">
        <v>874</v>
      </c>
      <c r="E117" s="49"/>
      <c r="F117" s="20" t="s">
        <v>16</v>
      </c>
      <c r="G117" s="20"/>
      <c r="H117" s="20" t="s">
        <v>13</v>
      </c>
      <c r="I117" s="30"/>
      <c r="J117" s="20" t="s">
        <v>14</v>
      </c>
      <c r="K117" s="20"/>
      <c r="L117" s="20" t="s">
        <v>12</v>
      </c>
      <c r="M117" s="20"/>
      <c r="N117" s="20" t="s">
        <v>15</v>
      </c>
      <c r="O117" s="30"/>
      <c r="P117" s="20" t="s">
        <v>664</v>
      </c>
    </row>
    <row r="118" spans="2:30" ht="16.5" customHeight="1" x14ac:dyDescent="0.25">
      <c r="B118" s="177"/>
      <c r="C118" s="8"/>
      <c r="D118" s="16" t="s">
        <v>260</v>
      </c>
      <c r="E118" s="46"/>
      <c r="F118" s="12"/>
      <c r="G118" s="31"/>
      <c r="H118" s="28"/>
      <c r="I118" s="31"/>
      <c r="J118" s="12"/>
      <c r="K118" s="21"/>
      <c r="L118" s="12"/>
      <c r="M118" s="21"/>
      <c r="N118" s="12"/>
      <c r="P118" s="12"/>
    </row>
    <row r="119" spans="2:30" ht="16.5" customHeight="1" x14ac:dyDescent="0.25">
      <c r="B119" s="177"/>
      <c r="C119" s="8"/>
      <c r="D119" s="16" t="s">
        <v>261</v>
      </c>
      <c r="E119" s="46"/>
      <c r="F119" s="23"/>
      <c r="G119" s="31"/>
      <c r="H119" s="32"/>
      <c r="I119" s="31"/>
      <c r="J119" s="12"/>
      <c r="K119" s="21"/>
      <c r="L119" s="12"/>
      <c r="M119" s="21"/>
      <c r="N119" s="12"/>
      <c r="P119" s="23"/>
    </row>
    <row r="120" spans="2:30" ht="16.5" customHeight="1" x14ac:dyDescent="0.25">
      <c r="B120" s="177"/>
      <c r="C120" s="8"/>
      <c r="D120" s="19" t="s">
        <v>262</v>
      </c>
      <c r="E120" s="19"/>
      <c r="F120" s="12"/>
      <c r="G120" s="31"/>
      <c r="H120" s="28"/>
      <c r="I120" s="31"/>
      <c r="J120" s="23"/>
      <c r="K120" s="21"/>
      <c r="L120" s="12"/>
      <c r="M120" s="21"/>
      <c r="N120" s="23"/>
      <c r="P120" s="12"/>
    </row>
    <row r="121" spans="2:30" ht="16.5" customHeight="1" x14ac:dyDescent="0.25">
      <c r="B121" s="177"/>
      <c r="C121" s="8"/>
      <c r="D121" s="16" t="s">
        <v>263</v>
      </c>
      <c r="E121" s="16"/>
      <c r="F121" s="12"/>
      <c r="G121" s="31"/>
      <c r="H121" s="28"/>
      <c r="I121" s="31"/>
      <c r="J121" s="23"/>
      <c r="K121" s="21"/>
      <c r="L121" s="12"/>
      <c r="M121" s="21"/>
      <c r="N121" s="23"/>
      <c r="P121" s="12"/>
    </row>
    <row r="122" spans="2:30" x14ac:dyDescent="0.25">
      <c r="B122" s="177"/>
      <c r="C122" s="8"/>
    </row>
    <row r="123" spans="2:30" ht="16.5" customHeight="1" x14ac:dyDescent="0.25">
      <c r="B123" s="177"/>
      <c r="C123" s="8"/>
      <c r="D123" s="9" t="s">
        <v>32</v>
      </c>
      <c r="E123" s="9"/>
      <c r="F123" s="15"/>
      <c r="H123" s="15"/>
      <c r="J123" s="15"/>
      <c r="L123" s="15"/>
      <c r="N123" s="15"/>
      <c r="P123" s="15"/>
    </row>
    <row r="124" spans="2:30" ht="16.5" customHeight="1" x14ac:dyDescent="0.25">
      <c r="B124" s="177"/>
      <c r="C124" s="8"/>
      <c r="D124" s="9" t="s">
        <v>259</v>
      </c>
      <c r="E124" s="9"/>
      <c r="F124" s="15"/>
      <c r="H124" s="15"/>
      <c r="J124" s="15"/>
      <c r="L124" s="15"/>
      <c r="N124" s="15"/>
      <c r="P124" s="15"/>
    </row>
    <row r="125" spans="2:30" ht="16.5" customHeight="1" x14ac:dyDescent="0.25">
      <c r="B125" s="177"/>
      <c r="C125" s="8"/>
      <c r="D125" s="9" t="s">
        <v>306</v>
      </c>
      <c r="E125" s="9"/>
      <c r="F125" s="15"/>
      <c r="H125" s="15"/>
      <c r="J125" s="15"/>
      <c r="L125" s="15"/>
      <c r="N125" s="15"/>
      <c r="P125" s="15"/>
    </row>
    <row r="126" spans="2:30" x14ac:dyDescent="0.25">
      <c r="D126" s="24"/>
      <c r="E126" s="24"/>
    </row>
    <row r="127" spans="2:30" x14ac:dyDescent="0.25">
      <c r="B127" s="24"/>
      <c r="C127" s="24"/>
      <c r="D127" s="24"/>
      <c r="E127" s="24"/>
    </row>
    <row r="128" spans="2:30" x14ac:dyDescent="0.25">
      <c r="B128" s="25"/>
      <c r="C128" s="25"/>
      <c r="D128" s="25"/>
      <c r="E128" s="25"/>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row>
  </sheetData>
  <sheetProtection sheet="1" objects="1" scenarios="1"/>
  <mergeCells count="4">
    <mergeCell ref="B6:B43"/>
    <mergeCell ref="B47:B84"/>
    <mergeCell ref="B2:R2"/>
    <mergeCell ref="B88:B125"/>
  </mergeCells>
  <conditionalFormatting sqref="F22 F28">
    <cfRule type="expression" dxfId="536" priority="59">
      <formula>#REF!="No"</formula>
    </cfRule>
  </conditionalFormatting>
  <conditionalFormatting sqref="F36:F39 F41:F43">
    <cfRule type="expression" dxfId="535" priority="53">
      <formula>$F$32="No"</formula>
    </cfRule>
  </conditionalFormatting>
  <conditionalFormatting sqref="F63">
    <cfRule type="expression" dxfId="532" priority="52">
      <formula>#REF!="No"</formula>
    </cfRule>
  </conditionalFormatting>
  <conditionalFormatting sqref="F69">
    <cfRule type="expression" dxfId="531" priority="66">
      <formula>#REF!="No"</formula>
    </cfRule>
  </conditionalFormatting>
  <conditionalFormatting sqref="F77:F80 F82:F84">
    <cfRule type="expression" dxfId="530" priority="51">
      <formula>$F$73="No"</formula>
    </cfRule>
  </conditionalFormatting>
  <conditionalFormatting sqref="F104 F110">
    <cfRule type="expression" dxfId="528" priority="64">
      <formula>#REF!="No"</formula>
    </cfRule>
  </conditionalFormatting>
  <conditionalFormatting sqref="F118:F121 F123:F125">
    <cfRule type="expression" dxfId="525" priority="45">
      <formula>$F$114="No"</formula>
    </cfRule>
  </conditionalFormatting>
  <conditionalFormatting sqref="F13:Q13">
    <cfRule type="expression" dxfId="524" priority="61">
      <formula>#REF!="No"</formula>
    </cfRule>
  </conditionalFormatting>
  <conditionalFormatting sqref="F54:Q54">
    <cfRule type="expression" dxfId="523" priority="60">
      <formula>#REF!="No"</formula>
    </cfRule>
  </conditionalFormatting>
  <conditionalFormatting sqref="F95:Q95">
    <cfRule type="expression" dxfId="521" priority="58">
      <formula>#REF!="No"</formula>
    </cfRule>
  </conditionalFormatting>
  <conditionalFormatting sqref="H24 H26">
    <cfRule type="expression" dxfId="518" priority="3">
      <formula>$F$8&lt;&gt;"Yes"</formula>
    </cfRule>
  </conditionalFormatting>
  <conditionalFormatting sqref="H36:H39">
    <cfRule type="expression" dxfId="517" priority="107">
      <formula>#REF!="Gannet"</formula>
    </cfRule>
    <cfRule type="expression" dxfId="516" priority="106">
      <formula>#REF!="Kittiwake"</formula>
    </cfRule>
  </conditionalFormatting>
  <conditionalFormatting sqref="H65 H67">
    <cfRule type="expression" dxfId="515" priority="2">
      <formula>$F$49&lt;&gt;"Yes"</formula>
    </cfRule>
  </conditionalFormatting>
  <conditionalFormatting sqref="H106 H108">
    <cfRule type="expression" dxfId="514" priority="1">
      <formula>$F$90&lt;&gt;"Yes"</formula>
    </cfRule>
  </conditionalFormatting>
  <conditionalFormatting sqref="J22 J28">
    <cfRule type="expression" dxfId="513" priority="41">
      <formula>#REF!="No"</formula>
    </cfRule>
  </conditionalFormatting>
  <conditionalFormatting sqref="J36:J39 L36:L39">
    <cfRule type="expression" dxfId="512" priority="108">
      <formula>#REF!="Puffin"</formula>
    </cfRule>
    <cfRule type="expression" dxfId="511" priority="109">
      <formula>#REF!="Guillemot"</formula>
    </cfRule>
  </conditionalFormatting>
  <conditionalFormatting sqref="L22 L28">
    <cfRule type="expression" dxfId="505" priority="40">
      <formula>#REF!="No"</formula>
    </cfRule>
  </conditionalFormatting>
  <conditionalFormatting sqref="N22 N28">
    <cfRule type="expression" dxfId="500" priority="38">
      <formula>#REF!="No"</formula>
    </cfRule>
  </conditionalFormatting>
  <conditionalFormatting sqref="N36:N39">
    <cfRule type="expression" dxfId="499" priority="97">
      <formula>#REF!="Puffin"</formula>
    </cfRule>
    <cfRule type="expression" dxfId="498" priority="98">
      <formula>#REF!="Guillemot"</formula>
    </cfRule>
  </conditionalFormatting>
  <conditionalFormatting sqref="P22 P28">
    <cfRule type="expression" dxfId="493" priority="39">
      <formula>#REF!="No"</formula>
    </cfRule>
  </conditionalFormatting>
  <conditionalFormatting sqref="P36:P39">
    <cfRule type="expression" dxfId="492" priority="22">
      <formula>#REF!="Guillemot"</formula>
    </cfRule>
    <cfRule type="expression" dxfId="491" priority="21">
      <formula>#REF!="Puffin"</formula>
    </cfRule>
  </conditionalFormatting>
  <dataValidations count="16">
    <dataValidation type="decimal" allowBlank="1" showInputMessage="1" showErrorMessage="1" sqref="F95:AC100 F54:AC59 F13:AC18" xr:uid="{0B3A6434-F705-4876-8D80-BB54E4A1CD6C}">
      <formula1>0</formula1>
      <formula2>1000000000</formula2>
    </dataValidation>
    <dataValidation allowBlank="1" showInputMessage="1" showErrorMessage="1" promptTitle="Bird densities for collision" prompt="These should be based on the predicted bird densities within the wind farm footprints (i.e. no buffer should be applied)." sqref="D11:E11" xr:uid="{CE157E38-AAC0-477E-90C3-DAC5ED757ED7}"/>
    <dataValidation allowBlank="1" showInputMessage="1" showErrorMessage="1" promptTitle="Bird densities for displacement" prompt="These should be based on predicted densities within the wind farm footprints and appropriate displacement buffers." sqref="D35:E35" xr:uid="{7B972910-CC8B-4D26-9E9F-47466CEFE869}"/>
    <dataValidation allowBlank="1" showInputMessage="1" showErrorMessage="1" promptTitle="Macro-avoidance" prompt="Current avoidance rates recommended  for use with the Band collision model do not include macro-avoidance. If this option is selected, the avoidance rate for gannet is updated to include macro-avoidance, assumed to  be equal to the displacement rate. " sqref="D8:E8" xr:uid="{79FB32CD-C1A1-4DE1-B032-155B7A9BC244}"/>
    <dataValidation allowBlank="1" showInputMessage="1" showErrorMessage="1" promptTitle="Avoidance rate" prompt="The probability that a bird that would have flown through the rotor-swept zone will avoid doing so either by avoiding the blades as they sweep (micro-avoidance) or by avoiding the turbines within the array area (meso-avoidance)." sqref="D22:E22" xr:uid="{97F3AAB7-BD38-47E8-A6EF-8261F892A7D1}"/>
    <dataValidation allowBlank="1" showInputMessage="1" showErrorMessage="1" promptTitle="Nocturnal activity" prompt="A proportion representing the proportion of the total night hours during which each species is expected to be active." sqref="D28:E28" xr:uid="{66B1D3D7-82B0-4583-864A-68FC459C136D}"/>
    <dataValidation allowBlank="1" showInputMessage="1" showErrorMessage="1" promptTitle="Kittiwake impacts" prompt="If &quot;Yes&quot; is selected then mortalities associated with both distributional responses and collision will be predicted for kittiwake. If &quot;No&quot; is selected, only mortalities associated with collisions will be predicted. " sqref="D32:E32" xr:uid="{B8944FB4-6033-4204-A6E7-8A2AA39C375F}"/>
    <dataValidation allowBlank="1" showInputMessage="1" showErrorMessage="1" promptTitle="Displacement rate" prompt="A proportion representing the probability that a bird that would otherwise use the wind farm areas will be displaced." sqref="D41:E41" xr:uid="{6F2740AF-C6E3-47A0-AD04-C3CB5269CF1A}"/>
    <dataValidation allowBlank="1" showInputMessage="1" showErrorMessage="1" promptTitle="Displacement mortality" prompt="The probability that a bird that has been displaced from the wind farm areas will not survive as a result." sqref="D42:E42" xr:uid="{75B2AA70-5148-4F3F-AD59-0CE7E9279972}"/>
    <dataValidation type="decimal" allowBlank="1" showInputMessage="1" showErrorMessage="1" sqref="J69 L69 P69 F123:F125 H123:H125 N69 P82:P84 F82:F84 H82:H84 J82:J84 L82:L84 N82:N84 F41:F43 H41:H43 J41:J43 L41:L43 N41:N43 F110 H110 F28 H28 H63 N123:N125 F69 H69 H104 F63 J28 L28 P28 N28 R41:R43 T41:T43 V41:V43 P41:P43 J110 L110 P110 N110 P123:P125 J123:J125 L123:L125 F104" xr:uid="{1A7F6B3E-ADED-450E-8C59-9FB5D04E83F2}">
      <formula1>0</formula1>
      <formula2>1</formula2>
    </dataValidation>
    <dataValidation type="decimal" allowBlank="1" showInputMessage="1" showErrorMessage="1" sqref="H38:H39 J36:J37 N36:N37 L36:L39 P36:P37 H79:H80 J77:J78 N77:N78 L77:L80 P77:P78 H120:H121 J118:J119 V36:V39 F77 F120:F121 R36:R39 T36:T39 N118:N119 L118:L121 P118:P119 F79:F80 H36 H118 F118 H77" xr:uid="{F8C1F229-046E-4317-8927-B6B020CE69F8}">
      <formula1>0</formula1>
      <formula2>1000000000000</formula2>
    </dataValidation>
    <dataValidation type="list" allowBlank="1" showInputMessage="1" showErrorMessage="1" sqref="F114 F32 F49 F73 F90" xr:uid="{02FF4B61-288B-410F-A800-55FC69C187DF}">
      <formula1>"Yes,No"</formula1>
    </dataValidation>
    <dataValidation type="custom" allowBlank="1" showInputMessage="1" showErrorMessage="1" error="No data should be entered here." sqref="H37 J38:J39 N38:N39 P38:P39 F78 H78 J79:J80 N79:N80 P79:P80 F119 H119 J120:J121 N120:N121 P120:P121" xr:uid="{4293AC28-EFA0-4845-9890-CFD32493A5E4}">
      <formula1>LEN(F37)=0</formula1>
    </dataValidation>
    <dataValidation type="list" allowBlank="1" showInputMessage="1" showErrorMessage="1" sqref="F8" xr:uid="{CB548FB5-25A7-4CA1-90E5-091D7ADB7B15}">
      <formula1>"Yes, No"</formula1>
    </dataValidation>
    <dataValidation allowBlank="1" showInputMessage="1" showErrorMessage="1" promptTitle="Macro-avoidance rate" prompt="The probability that a bird that would have flown through the wind farm area will avoid doing so - in this case during the breeding season." sqref="D24:E24" xr:uid="{7B025AA6-E0BB-4578-8197-728B302ABFBE}"/>
    <dataValidation allowBlank="1" showInputMessage="1" showErrorMessage="1" promptTitle="Avoidance rate" prompt="The probability that a bird that would have flown through the wind farm area will avoid doing so - in this case during the non-breeding season." sqref="D26:E26" xr:uid="{2FFC0801-9897-4A7F-A98F-602048C9AE73}"/>
  </dataValidations>
  <pageMargins left="0.7" right="0.7" top="0.75" bottom="0.75" header="0.3" footer="0.3"/>
  <pageSetup paperSize="9" orientation="portrait" horizontalDpi="300" verticalDpi="0" r:id="rId1"/>
  <extLst>
    <ext xmlns:x14="http://schemas.microsoft.com/office/spreadsheetml/2009/9/main" uri="{78C0D931-6437-407d-A8EE-F0AAD7539E65}">
      <x14:conditionalFormattings>
        <x14:conditionalFormatting xmlns:xm="http://schemas.microsoft.com/office/excel/2006/main">
          <x14:cfRule type="expression" priority="67" id="{7C2E4B5C-DF0B-4CD7-8FCF-8DD2FDDBB15D}">
            <xm:f>OR('User inputs - run and wind farm'!$E$7=1, 'User inputs - run and wind farm'!$E$7="")</xm:f>
            <x14:dxf>
              <font>
                <color theme="0" tint="-0.14996795556505021"/>
              </font>
              <fill>
                <patternFill>
                  <bgColor theme="0" tint="-0.14996795556505021"/>
                </patternFill>
              </fill>
            </x14:dxf>
          </x14:cfRule>
          <xm:sqref>F49 F69 H69 F77:F80 H77:H80 J77:J80 L77:L80 N77:N80 F82:F84 H82:H84 J82:J84 L82:L84 N82:N84 P82:P84</xm:sqref>
        </x14:conditionalFormatting>
        <x14:conditionalFormatting xmlns:xm="http://schemas.microsoft.com/office/excel/2006/main">
          <x14:cfRule type="expression" priority="47" id="{A10B5D98-7BE7-47B0-ADB6-74BC0FE01A2F}">
            <xm:f>OR('User inputs - run and wind farm'!$E$7=1,'User inputs - run and wind farm'!$E$7="")</xm:f>
            <x14:dxf>
              <font>
                <color theme="0" tint="-0.14996795556505021"/>
              </font>
              <fill>
                <patternFill>
                  <bgColor theme="0" tint="-0.14996795556505021"/>
                </patternFill>
              </fill>
            </x14:dxf>
          </x14:cfRule>
          <xm:sqref>F63 H63 F73</xm:sqref>
        </x14:conditionalFormatting>
        <x14:conditionalFormatting xmlns:xm="http://schemas.microsoft.com/office/excel/2006/main">
          <x14:cfRule type="expression" priority="50" id="{D8294115-A86F-4E49-A866-5F7E7DB93A11}">
            <xm:f>'User inputs - run and wind farm'!$E$7&lt;&gt;3</xm:f>
            <x14:dxf>
              <font>
                <color theme="0" tint="-0.14996795556505021"/>
              </font>
              <fill>
                <patternFill>
                  <bgColor theme="0" tint="-0.14996795556505021"/>
                </patternFill>
              </fill>
            </x14:dxf>
          </x14:cfRule>
          <xm:sqref>F90 H104 F110 H110 F118:F121 H118:H121 F123:F125 H123:H125</xm:sqref>
        </x14:conditionalFormatting>
        <x14:conditionalFormatting xmlns:xm="http://schemas.microsoft.com/office/excel/2006/main">
          <x14:cfRule type="expression" priority="65" id="{A18882FB-FCB4-4DCD-9F84-DEB54EDA4E41}">
            <xm:f>'User inputs - run and wind farm'!$E$7&lt;&gt;3</xm:f>
            <x14:dxf>
              <font>
                <color theme="0" tint="-0.14996795556505021"/>
              </font>
              <fill>
                <patternFill>
                  <bgColor theme="0" tint="-0.14996795556505021"/>
                </patternFill>
              </fill>
            </x14:dxf>
          </x14:cfRule>
          <xm:sqref>F104</xm:sqref>
        </x14:conditionalFormatting>
        <x14:conditionalFormatting xmlns:xm="http://schemas.microsoft.com/office/excel/2006/main">
          <x14:cfRule type="expression" priority="46" id="{F480C434-C872-4458-B535-B26B3C025C64}">
            <xm:f>'User inputs - run and wind farm'!$E$7&lt;&gt;3</xm:f>
            <x14:dxf>
              <font>
                <color theme="0" tint="-0.14996795556505021"/>
              </font>
              <fill>
                <patternFill>
                  <bgColor theme="0" tint="-0.14996795556505021"/>
                </patternFill>
              </fill>
            </x14:dxf>
          </x14:cfRule>
          <xm:sqref>F114</xm:sqref>
        </x14:conditionalFormatting>
        <x14:conditionalFormatting xmlns:xm="http://schemas.microsoft.com/office/excel/2006/main">
          <x14:cfRule type="expression" priority="54" id="{6781B120-287B-4054-B50C-CFD2B7C354CE}">
            <xm:f>OR('User inputs - run and wind farm'!$E$7=1, 'User inputs - run and wind farm'!$E$7="")</xm:f>
            <x14:dxf>
              <font>
                <color theme="0" tint="-0.14996795556505021"/>
              </font>
              <fill>
                <patternFill>
                  <bgColor theme="0" tint="-0.14996795556505021"/>
                </patternFill>
              </fill>
            </x14:dxf>
          </x14:cfRule>
          <xm:sqref>F54:Q59</xm:sqref>
        </x14:conditionalFormatting>
        <x14:conditionalFormatting xmlns:xm="http://schemas.microsoft.com/office/excel/2006/main">
          <x14:cfRule type="expression" priority="55" id="{56F3DD3F-AAA0-472C-A03A-52C75A14F714}">
            <xm:f>'User inputs - run and wind farm'!$E$7&lt;&gt;3</xm:f>
            <x14:dxf>
              <font>
                <color theme="0" tint="-0.14996795556505021"/>
              </font>
              <fill>
                <patternFill>
                  <fgColor theme="0" tint="-0.14993743705557422"/>
                  <bgColor theme="0" tint="-0.14996795556505021"/>
                </patternFill>
              </fill>
            </x14:dxf>
          </x14:cfRule>
          <xm:sqref>F95:Q95</xm:sqref>
        </x14:conditionalFormatting>
        <x14:conditionalFormatting xmlns:xm="http://schemas.microsoft.com/office/excel/2006/main">
          <x14:cfRule type="expression" priority="56" id="{DAE2F9E8-8FC7-452C-920F-B2C8C8480693}">
            <xm:f>'User inputs - run and wind farm'!$E$7&lt;&gt;3</xm:f>
            <x14:dxf>
              <font>
                <color theme="0" tint="-0.14996795556505021"/>
              </font>
              <fill>
                <patternFill>
                  <bgColor theme="0" tint="-0.14996795556505021"/>
                </patternFill>
              </fill>
            </x14:dxf>
          </x14:cfRule>
          <xm:sqref>F96:Q100</xm:sqref>
        </x14:conditionalFormatting>
        <x14:conditionalFormatting xmlns:xm="http://schemas.microsoft.com/office/excel/2006/main">
          <x14:cfRule type="expression" priority="12" id="{3F963483-675E-4DE5-A290-A94C30616C99}">
            <xm:f>OR('User inputs - run and wind farm'!$E$7=1,'User inputs - run and wind farm'!$E$7="")</xm:f>
            <x14:dxf>
              <font>
                <color theme="0" tint="-0.14996795556505021"/>
              </font>
              <fill>
                <patternFill>
                  <bgColor theme="0" tint="-0.14996795556505021"/>
                </patternFill>
              </fill>
            </x14:dxf>
          </x14:cfRule>
          <xm:sqref>J63</xm:sqref>
        </x14:conditionalFormatting>
        <x14:conditionalFormatting xmlns:xm="http://schemas.microsoft.com/office/excel/2006/main">
          <x14:cfRule type="expression" priority="8" id="{169BF21C-4DCF-480E-AA5F-37DBC5E1C72D}">
            <xm:f>OR('User inputs - run and wind farm'!$E$7=1,'User inputs - run and wind farm'!$E$7="")</xm:f>
            <x14:dxf>
              <font>
                <color theme="0" tint="-0.14996795556505021"/>
              </font>
              <fill>
                <patternFill>
                  <bgColor theme="0" tint="-0.14996795556505021"/>
                </patternFill>
              </fill>
            </x14:dxf>
          </x14:cfRule>
          <xm:sqref>J69</xm:sqref>
        </x14:conditionalFormatting>
        <x14:conditionalFormatting xmlns:xm="http://schemas.microsoft.com/office/excel/2006/main">
          <x14:cfRule type="expression" priority="20" id="{DE49755D-FE67-433F-AF9B-3E299AD79208}">
            <xm:f>'User inputs - run and wind farm'!$E$7&lt;&gt;3</xm:f>
            <x14:dxf>
              <font>
                <color theme="0" tint="-0.14996795556505021"/>
              </font>
              <fill>
                <patternFill>
                  <bgColor theme="0" tint="-0.14996795556505021"/>
                </patternFill>
              </fill>
            </x14:dxf>
          </x14:cfRule>
          <xm:sqref>J104</xm:sqref>
        </x14:conditionalFormatting>
        <x14:conditionalFormatting xmlns:xm="http://schemas.microsoft.com/office/excel/2006/main">
          <x14:cfRule type="expression" priority="19" id="{FA67918D-C999-4A21-A714-5F551C666E4E}">
            <xm:f>'User inputs - run and wind farm'!$E$7&lt;&gt;3</xm:f>
            <x14:dxf>
              <font>
                <color theme="0" tint="-0.14996795556505021"/>
              </font>
              <fill>
                <patternFill>
                  <bgColor theme="0" tint="-0.14996795556505021"/>
                </patternFill>
              </fill>
            </x14:dxf>
          </x14:cfRule>
          <xm:sqref>J110</xm:sqref>
        </x14:conditionalFormatting>
        <x14:conditionalFormatting xmlns:xm="http://schemas.microsoft.com/office/excel/2006/main">
          <x14:cfRule type="expression" priority="25" id="{DC97FB1E-2E24-49FB-B527-954FF17F6307}">
            <xm:f>OR('User inputs - run and wind farm'!$E$7=1, 'User inputs - run and wind farm'!$E$7="",'User inputs - run and wind farm'!$E$7=2)</xm:f>
            <x14:dxf>
              <font>
                <color theme="0" tint="-0.14996795556505021"/>
              </font>
              <fill>
                <patternFill>
                  <bgColor theme="0" tint="-0.14996795556505021"/>
                </patternFill>
              </fill>
            </x14:dxf>
          </x14:cfRule>
          <xm:sqref>J118:J121 L118:L121 N118:N121 J123:J125 L123:L125 N123:N125 P123:P125</xm:sqref>
        </x14:conditionalFormatting>
        <x14:conditionalFormatting xmlns:xm="http://schemas.microsoft.com/office/excel/2006/main">
          <x14:cfRule type="expression" priority="11" id="{D8D83B6F-F00F-4B4D-810E-D3EEF6B70C27}">
            <xm:f>OR('User inputs - run and wind farm'!$E$7=1,'User inputs - run and wind farm'!$E$7="")</xm:f>
            <x14:dxf>
              <font>
                <color theme="0" tint="-0.14996795556505021"/>
              </font>
              <fill>
                <patternFill>
                  <bgColor theme="0" tint="-0.14996795556505021"/>
                </patternFill>
              </fill>
            </x14:dxf>
          </x14:cfRule>
          <xm:sqref>L63</xm:sqref>
        </x14:conditionalFormatting>
        <x14:conditionalFormatting xmlns:xm="http://schemas.microsoft.com/office/excel/2006/main">
          <x14:cfRule type="expression" priority="7" id="{AF0CDFB6-118B-4608-A187-CCE0794FDD87}">
            <xm:f>OR('User inputs - run and wind farm'!$E$7=1,'User inputs - run and wind farm'!$E$7="")</xm:f>
            <x14:dxf>
              <font>
                <color theme="0" tint="-0.14996795556505021"/>
              </font>
              <fill>
                <patternFill>
                  <bgColor theme="0" tint="-0.14996795556505021"/>
                </patternFill>
              </fill>
            </x14:dxf>
          </x14:cfRule>
          <xm:sqref>L69</xm:sqref>
        </x14:conditionalFormatting>
        <x14:conditionalFormatting xmlns:xm="http://schemas.microsoft.com/office/excel/2006/main">
          <x14:cfRule type="expression" priority="18" id="{C35B64CD-D349-4B7B-8B61-A33148EFBE66}">
            <xm:f>'User inputs - run and wind farm'!$E$7&lt;&gt;3</xm:f>
            <x14:dxf>
              <font>
                <color theme="0" tint="-0.14996795556505021"/>
              </font>
              <fill>
                <patternFill>
                  <bgColor theme="0" tint="-0.14996795556505021"/>
                </patternFill>
              </fill>
            </x14:dxf>
          </x14:cfRule>
          <xm:sqref>L104</xm:sqref>
        </x14:conditionalFormatting>
        <x14:conditionalFormatting xmlns:xm="http://schemas.microsoft.com/office/excel/2006/main">
          <x14:cfRule type="expression" priority="17" id="{79F3B732-EF71-42B5-B976-2AF7CB4BF522}">
            <xm:f>'User inputs - run and wind farm'!$E$7&lt;&gt;3</xm:f>
            <x14:dxf>
              <font>
                <color theme="0" tint="-0.14996795556505021"/>
              </font>
              <fill>
                <patternFill>
                  <bgColor theme="0" tint="-0.14996795556505021"/>
                </patternFill>
              </fill>
            </x14:dxf>
          </x14:cfRule>
          <xm:sqref>L110</xm:sqref>
        </x14:conditionalFormatting>
        <x14:conditionalFormatting xmlns:xm="http://schemas.microsoft.com/office/excel/2006/main">
          <x14:cfRule type="expression" priority="10" id="{7D16A673-6BAB-404D-8A7A-38C07606BE95}">
            <xm:f>OR('User inputs - run and wind farm'!$E$7=1,'User inputs - run and wind farm'!$E$7="")</xm:f>
            <x14:dxf>
              <font>
                <color theme="0" tint="-0.14996795556505021"/>
              </font>
              <fill>
                <patternFill>
                  <bgColor theme="0" tint="-0.14996795556505021"/>
                </patternFill>
              </fill>
            </x14:dxf>
          </x14:cfRule>
          <xm:sqref>N63</xm:sqref>
        </x14:conditionalFormatting>
        <x14:conditionalFormatting xmlns:xm="http://schemas.microsoft.com/office/excel/2006/main">
          <x14:cfRule type="expression" priority="6" id="{34397C89-22B2-4EFC-BF77-FB26599E2B00}">
            <xm:f>OR('User inputs - run and wind farm'!$E$7=1,'User inputs - run and wind farm'!$E$7="")</xm:f>
            <x14:dxf>
              <font>
                <color theme="0" tint="-0.14996795556505021"/>
              </font>
              <fill>
                <patternFill>
                  <bgColor theme="0" tint="-0.14996795556505021"/>
                </patternFill>
              </fill>
            </x14:dxf>
          </x14:cfRule>
          <xm:sqref>N69</xm:sqref>
        </x14:conditionalFormatting>
        <x14:conditionalFormatting xmlns:xm="http://schemas.microsoft.com/office/excel/2006/main">
          <x14:cfRule type="expression" priority="16" id="{99990063-1D88-4E29-BFE0-F0533D1DC3A2}">
            <xm:f>'User inputs - run and wind farm'!$E$7&lt;&gt;3</xm:f>
            <x14:dxf>
              <font>
                <color theme="0" tint="-0.14996795556505021"/>
              </font>
              <fill>
                <patternFill>
                  <bgColor theme="0" tint="-0.14996795556505021"/>
                </patternFill>
              </fill>
            </x14:dxf>
          </x14:cfRule>
          <xm:sqref>N104</xm:sqref>
        </x14:conditionalFormatting>
        <x14:conditionalFormatting xmlns:xm="http://schemas.microsoft.com/office/excel/2006/main">
          <x14:cfRule type="expression" priority="15" id="{EF49757C-DC4D-4EBE-A7D4-2A8E32B176A5}">
            <xm:f>'User inputs - run and wind farm'!$E$7&lt;&gt;3</xm:f>
            <x14:dxf>
              <font>
                <color theme="0" tint="-0.14996795556505021"/>
              </font>
              <fill>
                <patternFill>
                  <bgColor theme="0" tint="-0.14996795556505021"/>
                </patternFill>
              </fill>
            </x14:dxf>
          </x14:cfRule>
          <xm:sqref>N110</xm:sqref>
        </x14:conditionalFormatting>
        <x14:conditionalFormatting xmlns:xm="http://schemas.microsoft.com/office/excel/2006/main">
          <x14:cfRule type="expression" priority="9" id="{90E05602-05D3-40B2-9B87-0035383FB07F}">
            <xm:f>OR('User inputs - run and wind farm'!$E$7=1,'User inputs - run and wind farm'!$E$7="")</xm:f>
            <x14:dxf>
              <font>
                <color theme="0" tint="-0.14996795556505021"/>
              </font>
              <fill>
                <patternFill>
                  <bgColor theme="0" tint="-0.14996795556505021"/>
                </patternFill>
              </fill>
            </x14:dxf>
          </x14:cfRule>
          <xm:sqref>P63</xm:sqref>
        </x14:conditionalFormatting>
        <x14:conditionalFormatting xmlns:xm="http://schemas.microsoft.com/office/excel/2006/main">
          <x14:cfRule type="expression" priority="5" id="{697F648C-FF47-4B49-87F3-54B242C41637}">
            <xm:f>OR('User inputs - run and wind farm'!$E$7=1,'User inputs - run and wind farm'!$E$7="")</xm:f>
            <x14:dxf>
              <font>
                <color theme="0" tint="-0.14996795556505021"/>
              </font>
              <fill>
                <patternFill>
                  <bgColor theme="0" tint="-0.14996795556505021"/>
                </patternFill>
              </fill>
            </x14:dxf>
          </x14:cfRule>
          <xm:sqref>P69</xm:sqref>
        </x14:conditionalFormatting>
        <x14:conditionalFormatting xmlns:xm="http://schemas.microsoft.com/office/excel/2006/main">
          <x14:cfRule type="expression" priority="27" id="{712D13F0-1231-4FFD-8BD1-80E901A7C930}">
            <xm:f>OR('User inputs - run and wind farm'!$E$7=1, 'User inputs - run and wind farm'!$E$7="")</xm:f>
            <x14:dxf>
              <font>
                <color theme="0" tint="-0.14996795556505021"/>
              </font>
              <fill>
                <patternFill>
                  <bgColor theme="0" tint="-0.14996795556505021"/>
                </patternFill>
              </fill>
            </x14:dxf>
          </x14:cfRule>
          <xm:sqref>P77:P80</xm:sqref>
        </x14:conditionalFormatting>
        <x14:conditionalFormatting xmlns:xm="http://schemas.microsoft.com/office/excel/2006/main">
          <x14:cfRule type="expression" priority="14" id="{574985B0-4F19-4B77-AD99-833784E85A8F}">
            <xm:f>'User inputs - run and wind farm'!$E$7&lt;&gt;3</xm:f>
            <x14:dxf>
              <font>
                <color theme="0" tint="-0.14996795556505021"/>
              </font>
              <fill>
                <patternFill>
                  <bgColor theme="0" tint="-0.14996795556505021"/>
                </patternFill>
              </fill>
            </x14:dxf>
          </x14:cfRule>
          <xm:sqref>P104</xm:sqref>
        </x14:conditionalFormatting>
        <x14:conditionalFormatting xmlns:xm="http://schemas.microsoft.com/office/excel/2006/main">
          <x14:cfRule type="expression" priority="13" id="{C7EB9FB0-EC68-4EF2-B5AE-2776708655D0}">
            <xm:f>'User inputs - run and wind farm'!$E$7&lt;&gt;3</xm:f>
            <x14:dxf>
              <font>
                <color theme="0" tint="-0.14996795556505021"/>
              </font>
              <fill>
                <patternFill>
                  <bgColor theme="0" tint="-0.14996795556505021"/>
                </patternFill>
              </fill>
            </x14:dxf>
          </x14:cfRule>
          <xm:sqref>P110</xm:sqref>
        </x14:conditionalFormatting>
        <x14:conditionalFormatting xmlns:xm="http://schemas.microsoft.com/office/excel/2006/main">
          <x14:cfRule type="expression" priority="24" id="{1620B2EE-750A-431A-913D-BCA268C58A24}">
            <xm:f>OR('User inputs - run and wind farm'!$E$7=1, 'User inputs - run and wind farm'!$E$7="",'User inputs - run and wind farm'!$E$7=2)</xm:f>
            <x14:dxf>
              <font>
                <color theme="0" tint="-0.14996795556505021"/>
              </font>
              <fill>
                <patternFill>
                  <bgColor theme="0" tint="-0.14996795556505021"/>
                </patternFill>
              </fill>
            </x14:dxf>
          </x14:cfRule>
          <xm:sqref>P118:P121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DF48-F1AF-47CA-BAFB-BE50D5396B73}">
  <dimension ref="A1:AF102"/>
  <sheetViews>
    <sheetView topLeftCell="C1" zoomScale="85" zoomScaleNormal="85" workbookViewId="0">
      <selection activeCell="C1" sqref="C1"/>
    </sheetView>
  </sheetViews>
  <sheetFormatPr defaultColWidth="8.7109375" defaultRowHeight="15" x14ac:dyDescent="0.25"/>
  <cols>
    <col min="1" max="1" width="5.140625" style="1" customWidth="1"/>
    <col min="2" max="2" width="9.42578125" style="1" customWidth="1"/>
    <col min="3" max="3" width="4" style="1" customWidth="1"/>
    <col min="4" max="4" width="77.140625" style="1" customWidth="1"/>
    <col min="5" max="5" width="5.140625" style="1" customWidth="1"/>
    <col min="6" max="7" width="10.42578125" style="1" customWidth="1"/>
    <col min="8" max="8" width="2.28515625" style="1" customWidth="1"/>
    <col min="9" max="10" width="10.42578125" style="1" customWidth="1"/>
    <col min="11" max="11" width="2.28515625" style="1" customWidth="1"/>
    <col min="12" max="13" width="10.42578125" style="1" customWidth="1"/>
    <col min="14" max="14" width="2.28515625" style="1" customWidth="1"/>
    <col min="15" max="16" width="10.42578125" style="1" customWidth="1"/>
    <col min="17" max="17" width="2.28515625" style="1" customWidth="1"/>
    <col min="18" max="19" width="10.42578125" style="1" customWidth="1"/>
    <col min="20" max="20" width="2.28515625" style="1" customWidth="1"/>
    <col min="21" max="22" width="10.42578125" style="1" customWidth="1"/>
    <col min="23" max="23" width="2.28515625" style="1" customWidth="1"/>
    <col min="24" max="25" width="10.42578125" style="1" customWidth="1"/>
    <col min="26" max="26" width="2.28515625" style="1" customWidth="1"/>
    <col min="27" max="28" width="10.42578125" style="1" customWidth="1"/>
    <col min="29" max="29" width="2.28515625" style="1" customWidth="1"/>
    <col min="30" max="31" width="10.42578125" style="1" customWidth="1"/>
    <col min="32" max="16384" width="8.7109375" style="1"/>
  </cols>
  <sheetData>
    <row r="1" spans="1:32" ht="8.4499999999999993" customHeight="1" x14ac:dyDescent="0.25"/>
    <row r="2" spans="1:32" ht="75.599999999999994" customHeight="1" x14ac:dyDescent="0.25">
      <c r="B2" s="174" t="s">
        <v>269</v>
      </c>
      <c r="C2" s="174"/>
      <c r="D2" s="174"/>
      <c r="E2" s="174"/>
      <c r="F2" s="174"/>
      <c r="G2" s="174"/>
      <c r="H2" s="174"/>
      <c r="I2" s="174"/>
      <c r="J2" s="174"/>
      <c r="K2" s="174"/>
      <c r="L2" s="174"/>
      <c r="M2" s="174"/>
      <c r="N2" s="174"/>
      <c r="O2" s="174"/>
      <c r="P2" s="174"/>
      <c r="Q2" s="174"/>
      <c r="R2" s="174"/>
      <c r="S2" s="174"/>
      <c r="T2" s="174"/>
      <c r="U2" s="174"/>
      <c r="V2" s="174"/>
      <c r="W2" s="3"/>
      <c r="X2" s="3"/>
      <c r="Y2" s="3"/>
      <c r="Z2" s="3"/>
    </row>
    <row r="3" spans="1:32" ht="35.450000000000003" customHeight="1" x14ac:dyDescent="0.25">
      <c r="B3" s="2"/>
      <c r="C3" s="2"/>
      <c r="D3" s="2"/>
      <c r="E3" s="2"/>
      <c r="F3" s="2"/>
      <c r="G3" s="2"/>
      <c r="H3" s="2"/>
      <c r="I3" s="2"/>
      <c r="J3" s="2"/>
      <c r="K3" s="2"/>
      <c r="L3" s="2"/>
      <c r="M3" s="2"/>
      <c r="N3" s="2"/>
      <c r="O3" s="2"/>
      <c r="P3" s="2"/>
      <c r="Q3" s="2"/>
      <c r="R3" s="2"/>
      <c r="S3" s="2"/>
      <c r="T3" s="2"/>
      <c r="U3" s="2"/>
      <c r="V3" s="2"/>
      <c r="W3" s="3"/>
      <c r="X3" s="3"/>
      <c r="Y3" s="3"/>
      <c r="Z3" s="3"/>
    </row>
    <row r="4" spans="1:32" ht="13.5" customHeight="1" x14ac:dyDescent="0.25">
      <c r="A4" s="2"/>
      <c r="B4" s="2"/>
      <c r="C4" s="2"/>
      <c r="D4" s="2"/>
      <c r="E4" s="2"/>
      <c r="F4" s="2"/>
      <c r="G4" s="2"/>
      <c r="H4" s="2"/>
      <c r="I4" s="2"/>
      <c r="J4" s="2"/>
      <c r="K4" s="2"/>
      <c r="L4" s="2"/>
      <c r="M4" s="2"/>
      <c r="N4" s="2"/>
      <c r="O4" s="2"/>
      <c r="P4" s="2"/>
      <c r="Q4" s="2"/>
      <c r="R4" s="2"/>
      <c r="S4" s="2"/>
      <c r="T4" s="2"/>
      <c r="U4" s="2"/>
      <c r="V4" s="2"/>
      <c r="W4" s="2"/>
      <c r="X4" s="2"/>
      <c r="Y4" s="2"/>
      <c r="Z4" s="2"/>
    </row>
    <row r="5" spans="1:32" ht="16.5" customHeight="1" x14ac:dyDescent="0.3">
      <c r="D5" s="6" t="s">
        <v>257</v>
      </c>
      <c r="E5" s="6"/>
    </row>
    <row r="6" spans="1:32" ht="9.9499999999999993" customHeight="1" x14ac:dyDescent="0.25"/>
    <row r="7" spans="1:32" ht="16.5" customHeight="1" x14ac:dyDescent="0.25">
      <c r="D7" s="9" t="s">
        <v>368</v>
      </c>
      <c r="E7" s="41" t="s">
        <v>875</v>
      </c>
      <c r="F7" s="181"/>
      <c r="G7" s="182"/>
    </row>
    <row r="8" spans="1:32" ht="20.100000000000001" customHeight="1" x14ac:dyDescent="0.25">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row>
    <row r="9" spans="1:32" ht="9.9499999999999993" customHeight="1" x14ac:dyDescent="0.25">
      <c r="B9" s="176" t="s">
        <v>264</v>
      </c>
    </row>
    <row r="10" spans="1:32" ht="16.5" customHeight="1" x14ac:dyDescent="0.25">
      <c r="B10" s="176"/>
      <c r="D10" s="9" t="s">
        <v>515</v>
      </c>
      <c r="E10" s="41" t="s">
        <v>875</v>
      </c>
      <c r="F10" s="181"/>
      <c r="G10" s="182"/>
    </row>
    <row r="11" spans="1:32" ht="9.9499999999999993" customHeight="1" x14ac:dyDescent="0.25">
      <c r="B11" s="176"/>
    </row>
    <row r="12" spans="1:32" ht="16.5" customHeight="1" x14ac:dyDescent="0.25">
      <c r="B12" s="176"/>
      <c r="D12" s="9" t="s">
        <v>255</v>
      </c>
      <c r="E12" s="41" t="s">
        <v>875</v>
      </c>
      <c r="F12" s="181"/>
      <c r="G12" s="182"/>
    </row>
    <row r="13" spans="1:32" ht="9.9499999999999993" customHeight="1" x14ac:dyDescent="0.25">
      <c r="B13" s="176"/>
    </row>
    <row r="14" spans="1:32" ht="16.5" customHeight="1" x14ac:dyDescent="0.25">
      <c r="B14" s="176"/>
      <c r="D14" s="9" t="s">
        <v>256</v>
      </c>
      <c r="E14" s="41" t="s">
        <v>875</v>
      </c>
      <c r="F14" s="181"/>
      <c r="G14" s="182"/>
    </row>
    <row r="15" spans="1:32" ht="9.9499999999999993" customHeight="1" x14ac:dyDescent="0.25">
      <c r="B15" s="176"/>
    </row>
    <row r="16" spans="1:32" ht="9.9499999999999993" customHeight="1" x14ac:dyDescent="0.25">
      <c r="B16" s="176"/>
    </row>
    <row r="17" spans="2:31" ht="16.5" customHeight="1" x14ac:dyDescent="0.3">
      <c r="B17" s="176"/>
      <c r="D17" s="6" t="s">
        <v>258</v>
      </c>
      <c r="E17" s="6"/>
    </row>
    <row r="18" spans="2:31" ht="9.9499999999999993" customHeight="1" x14ac:dyDescent="0.25">
      <c r="B18" s="176"/>
    </row>
    <row r="19" spans="2:31" ht="30" customHeight="1" x14ac:dyDescent="0.25">
      <c r="B19" s="176"/>
      <c r="F19" s="179" t="s">
        <v>16</v>
      </c>
      <c r="G19" s="179"/>
      <c r="H19" s="51"/>
      <c r="I19" s="179" t="s">
        <v>13</v>
      </c>
      <c r="J19" s="179"/>
      <c r="K19" s="51"/>
      <c r="L19" s="179" t="s">
        <v>14</v>
      </c>
      <c r="M19" s="179"/>
      <c r="N19" s="51"/>
      <c r="O19" s="179" t="s">
        <v>12</v>
      </c>
      <c r="P19" s="179"/>
      <c r="Q19" s="51"/>
      <c r="R19" s="179" t="s">
        <v>15</v>
      </c>
      <c r="S19" s="179"/>
      <c r="T19" s="51"/>
      <c r="U19" s="178" t="s">
        <v>661</v>
      </c>
      <c r="V19" s="178"/>
      <c r="W19" s="53"/>
      <c r="X19" s="178" t="s">
        <v>663</v>
      </c>
      <c r="Y19" s="178"/>
      <c r="Z19" s="51"/>
      <c r="AA19" s="179" t="s">
        <v>662</v>
      </c>
      <c r="AB19" s="179"/>
      <c r="AC19" s="51"/>
      <c r="AD19" s="179" t="s">
        <v>664</v>
      </c>
      <c r="AE19" s="179"/>
    </row>
    <row r="20" spans="2:31" ht="9.9499999999999993" customHeight="1" x14ac:dyDescent="0.25">
      <c r="B20" s="176"/>
    </row>
    <row r="21" spans="2:31" ht="16.5" customHeight="1" x14ac:dyDescent="0.25">
      <c r="B21" s="176"/>
      <c r="D21" s="9" t="s">
        <v>19</v>
      </c>
      <c r="E21" s="41" t="s">
        <v>875</v>
      </c>
      <c r="F21" s="10"/>
      <c r="I21" s="10"/>
      <c r="L21" s="10"/>
      <c r="O21" s="10"/>
      <c r="R21" s="10"/>
      <c r="U21" s="10"/>
      <c r="X21" s="10"/>
      <c r="AA21" s="10"/>
      <c r="AD21" s="10"/>
    </row>
    <row r="22" spans="2:31" ht="9.9499999999999993" customHeight="1" x14ac:dyDescent="0.25">
      <c r="B22" s="176"/>
    </row>
    <row r="23" spans="2:31" ht="9.9499999999999993" customHeight="1" x14ac:dyDescent="0.25">
      <c r="B23" s="176"/>
    </row>
    <row r="24" spans="2:31" ht="16.5" customHeight="1" x14ac:dyDescent="0.25">
      <c r="B24" s="176"/>
      <c r="D24" s="16" t="s">
        <v>491</v>
      </c>
      <c r="E24" s="47" t="s">
        <v>875</v>
      </c>
      <c r="F24" s="12"/>
      <c r="G24" s="14">
        <f>IF(F7="No",1,IF($F$10="Yes",F24,1))</f>
        <v>1</v>
      </c>
      <c r="I24" s="54"/>
      <c r="J24" s="14">
        <f>IF(F7="No",1,IF($F$10="Yes",I24,1))</f>
        <v>1</v>
      </c>
      <c r="L24" s="54"/>
      <c r="M24" s="14">
        <f>IF(F7="No",1,IF($F$10="Yes",L24,1))</f>
        <v>1</v>
      </c>
      <c r="O24" s="54"/>
      <c r="P24" s="14">
        <f>IF(F7="No",1,IF($F$10="Yes",O24,1))</f>
        <v>1</v>
      </c>
      <c r="R24" s="54"/>
      <c r="S24" s="14">
        <f>IF(F7="No",1,IF($F$10="Yes",R24,1))</f>
        <v>1</v>
      </c>
      <c r="U24" s="12"/>
      <c r="V24" s="14">
        <f>IF(F7="No",1,IF($F$10="Yes",U24,1))</f>
        <v>1</v>
      </c>
      <c r="X24" s="54"/>
      <c r="Y24" s="14">
        <f>IF(F7="No",1,IF($F$10="Yes",X24,1))</f>
        <v>1</v>
      </c>
      <c r="AA24" s="12"/>
      <c r="AB24" s="14">
        <f>IF(F7="No",1,IF($F$10="Yes",AA24,1))</f>
        <v>1</v>
      </c>
      <c r="AD24" s="54"/>
      <c r="AE24" s="14">
        <f>IF(F7="No",1,IF($F$10="Yes",AD24,1))</f>
        <v>1</v>
      </c>
    </row>
    <row r="25" spans="2:31" ht="16.5" customHeight="1" x14ac:dyDescent="0.25">
      <c r="B25" s="176"/>
      <c r="D25" s="16" t="s">
        <v>468</v>
      </c>
      <c r="E25" s="47" t="s">
        <v>875</v>
      </c>
      <c r="F25" s="12"/>
      <c r="G25" s="14">
        <f>IF($F$7="No",1,IF($F$12="No",1,IF($F$12="",1,IF($F$12="Yes - tool default",'Default parameters'!$L$20,'User inputs - bird populations'!F25))))</f>
        <v>1</v>
      </c>
      <c r="I25" s="12"/>
      <c r="J25" s="14">
        <f>IF(F7="No",1,IF(F12="No",1,IF(F12="",1,IF(F12="Yes - tool default",'Default parameters'!$M$20,'User inputs - bird populations'!I25))))</f>
        <v>1</v>
      </c>
      <c r="L25" s="12"/>
      <c r="M25" s="14">
        <f>IF(F7="No",1,IF(F12="No",1,IF(F12="",1,IF(F12="Yes - tool default",'Default parameters'!$N$20,'User inputs - bird populations'!L25))))</f>
        <v>1</v>
      </c>
      <c r="O25" s="12"/>
      <c r="P25" s="14">
        <f>IF(F7="No",1,IF(F12="No",1,IF(F12="",1,IF(F12="Yes - tool default",'Default parameters'!$O$20,'User inputs - bird populations'!O25))))</f>
        <v>1</v>
      </c>
      <c r="R25" s="12"/>
      <c r="S25" s="14">
        <f>IF(F7="No",1,IF(F12="No",1,IF(F12="",1,IF(F12="Yes - tool default",'Default parameters'!$P$20,'User inputs - bird populations'!R25))))</f>
        <v>1</v>
      </c>
      <c r="U25" s="12"/>
      <c r="V25" s="14">
        <f>IF($F7="No",1,IF($F12="No",1,IF($F12="",1,IF($F12="Yes - tool default",'Default parameters'!$Q$20,'User inputs - bird populations'!U25))))</f>
        <v>1</v>
      </c>
      <c r="X25" s="12"/>
      <c r="Y25" s="14">
        <f>IF($F7="No",1,IF($F12="No",1,IF($F12="",1,IF($F12="Yes - tool default",'Default parameters'!$R$20,'User inputs - bird populations'!X25))))</f>
        <v>1</v>
      </c>
      <c r="AA25" s="12"/>
      <c r="AB25" s="14">
        <f>IF($F7="No",1,IF($F12="No",1,IF($F12="",1,IF($F12="Yes - tool default",'Default parameters'!$S$20,'User inputs - bird populations'!AA25))))</f>
        <v>1</v>
      </c>
      <c r="AD25" s="12"/>
      <c r="AE25" s="14">
        <f>IF($F7="No",1,IF($F12="No",1,IF($F12="",1,IF($F12="Yes - tool default",'Default parameters'!$T$20,'User inputs - bird populations'!AD25))))</f>
        <v>1</v>
      </c>
    </row>
    <row r="26" spans="2:31" ht="16.5" customHeight="1" x14ac:dyDescent="0.25">
      <c r="B26" s="176"/>
      <c r="D26" s="16" t="s">
        <v>475</v>
      </c>
      <c r="E26" s="47" t="s">
        <v>875</v>
      </c>
      <c r="F26" s="12"/>
      <c r="G26" s="14">
        <f>IF($F$7="No",1,IF($F$12="No",1,IF($F$12="",1,IF($F$14="No",1,IF($F$14="",1,IF($F$14="Yes - tool default",(1-'Default parameters'!$L$21),'User inputs - bird populations'!F26))))))</f>
        <v>1</v>
      </c>
      <c r="I26" s="12"/>
      <c r="J26" s="14">
        <f>IF(F7="No",1,IF($F$12="No",1,IF($F$12="",1,IF(F14="No",1,IF(F14="",1,IF(F14="Yes - tool default",(1-'Default parameters'!$M$21),'User inputs - bird populations'!I26))))))</f>
        <v>1</v>
      </c>
      <c r="L26" s="12"/>
      <c r="M26" s="14">
        <f>IF(F7="No",1,IF($F$12="No",1,IF($F$12="",1,IF(F14="No",1,IF(F14="",1,IF(F14="Yes - tool default",(1-'Default parameters'!$N$21),'User inputs - bird populations'!L26))))))</f>
        <v>1</v>
      </c>
      <c r="O26" s="12"/>
      <c r="P26" s="14">
        <f>IF(F7="No",1,IF($F$12="No",1,IF($F$12="",1,IF(F14="No",1,IF(F14="",1,IF(F14="Yes - tool default",(1-'Default parameters'!$O$21),'User inputs - bird populations'!O26))))))</f>
        <v>1</v>
      </c>
      <c r="R26" s="12"/>
      <c r="S26" s="14">
        <f>IF(F7="No",1,IF($F$12="No",1,IF($F$12="",1,IF(F14="No",1,IF(F14="",1,IF(F14="Yes - tool default",(1-'Default parameters'!$P$21),'User inputs - bird populations'!R26))))))</f>
        <v>1</v>
      </c>
      <c r="U26" s="12"/>
      <c r="V26" s="14">
        <f>IF($F7="No",1,IF($F$12="No",1,IF($F$12="",1,IF($F14="No",1,IF($F14="",1,IF($F14="Yes - tool default",(1-'Default parameters'!$Q$21),'User inputs - bird populations'!U26))))))</f>
        <v>1</v>
      </c>
      <c r="X26" s="12"/>
      <c r="Y26" s="14">
        <f>IF($F7="No",1,IF($F$12="No",1,IF($F$12="",1,IF($F14="No",1,IF($F14="",1,IF($F14="Yes - tool default",(1-'Default parameters'!$R$21),'User inputs - bird populations'!X26))))))</f>
        <v>1</v>
      </c>
      <c r="AA26" s="12"/>
      <c r="AB26" s="14">
        <f>IF($F7="No",1,IF($F$12="No",1,IF($F$12="",1,IF($F14="No",1,IF($F14="",1,IF($F14="Yes - tool default",(1-'Default parameters'!$S$21),'User inputs - bird populations'!AA26))))))</f>
        <v>1</v>
      </c>
      <c r="AD26" s="12"/>
      <c r="AE26" s="14">
        <f>IF($F7="No",1,IF($F14="No",1,IF($F$12="",1,IF($F$12="No",1,IF($F14="",1,IF($F14="Yes - tool default",(1-'Default parameters'!$T$21),'User inputs - bird populations'!AD26))))))</f>
        <v>1</v>
      </c>
    </row>
    <row r="27" spans="2:31" ht="16.5" customHeight="1" x14ac:dyDescent="0.25">
      <c r="B27" s="176"/>
    </row>
    <row r="28" spans="2:31" ht="16.5" customHeight="1" x14ac:dyDescent="0.25">
      <c r="B28" s="176"/>
      <c r="D28" s="16" t="s">
        <v>488</v>
      </c>
      <c r="E28" s="16"/>
      <c r="F28" s="55"/>
      <c r="G28" s="55"/>
      <c r="I28" s="55"/>
      <c r="J28" s="55"/>
      <c r="L28" s="54"/>
      <c r="M28" s="14">
        <f>IF(F7="No",1,IF($F$10="Yes",L28,1))</f>
        <v>1</v>
      </c>
      <c r="O28" s="54"/>
      <c r="P28" s="14">
        <f>IF(F7="No",1,IF($F$10="Yes",O28,1))</f>
        <v>1</v>
      </c>
      <c r="R28" s="54"/>
      <c r="S28" s="14">
        <f>IF(F7="No",1,IF($F$10="Yes",R28,1))</f>
        <v>1</v>
      </c>
      <c r="U28" s="15"/>
      <c r="V28" s="14">
        <f>IF(F7="No",1,IF($F$10="Yes",U28,1))</f>
        <v>1</v>
      </c>
      <c r="X28" s="54"/>
      <c r="Y28" s="14">
        <f>IF(F7="No",1,IF($F$10="Yes",X28,1))</f>
        <v>1</v>
      </c>
      <c r="AA28" s="12"/>
      <c r="AB28" s="14">
        <f>IF(F7="No",1,IF($F$10="Yes",AA28,1))</f>
        <v>1</v>
      </c>
      <c r="AD28" s="55"/>
      <c r="AE28" s="55"/>
    </row>
    <row r="29" spans="2:31" ht="16.5" customHeight="1" x14ac:dyDescent="0.25">
      <c r="B29" s="176"/>
      <c r="D29" s="16" t="s">
        <v>469</v>
      </c>
      <c r="E29" s="16"/>
      <c r="F29" s="55"/>
      <c r="G29" s="55"/>
      <c r="I29" s="55"/>
      <c r="J29" s="55"/>
      <c r="L29" s="12"/>
      <c r="M29" s="14">
        <f>IF(F7="No",1,IF(F12="No",1,IF(F12="",1,IF(F12="Yes - tool default",'Default parameters'!N20,'User inputs - bird populations'!L29))))</f>
        <v>1</v>
      </c>
      <c r="O29" s="12"/>
      <c r="P29" s="14">
        <f>IF(F7="No",1,IF(F12="No",1,IF(F12="",1,IF(F12="Yes - tool default",'Default parameters'!O20,'User inputs - bird populations'!$O$29))))</f>
        <v>1</v>
      </c>
      <c r="R29" s="12"/>
      <c r="S29" s="14">
        <f>IF(F7="No",1,IF(F12="No",1,IF(F12="",1,IF(F12="Yes - tool default",'Default parameters'!$P$20,'User inputs - bird populations'!$R$29))))</f>
        <v>1</v>
      </c>
      <c r="U29" s="12"/>
      <c r="V29" s="14">
        <f>IF($F$7="No",1,IF($F$12="No",1,IF($F$12="",1,IF($F$12="Yes - tool default",'Default parameters'!$Q$20,'User inputs - bird populations'!U29))))</f>
        <v>1</v>
      </c>
      <c r="X29" s="12"/>
      <c r="Y29" s="14">
        <f>IF($F$7="No",1,IF($F$12="No",1,IF($F$12="",1,IF($F$12="Yes - tool default",'Default parameters'!$R$20,'User inputs - bird populations'!X29))))</f>
        <v>1</v>
      </c>
      <c r="AA29" s="12"/>
      <c r="AB29" s="14">
        <f>IF($F$7="No",1,IF($F$12="No",1,IF($F$12="",1,IF($F$12="Yes - tool default",'Default parameters'!$S$20,'User inputs - bird populations'!AA29))))</f>
        <v>1</v>
      </c>
      <c r="AD29" s="55"/>
      <c r="AE29" s="55"/>
    </row>
    <row r="30" spans="2:31" ht="16.5" customHeight="1" x14ac:dyDescent="0.25">
      <c r="B30" s="176"/>
      <c r="D30" s="16" t="s">
        <v>470</v>
      </c>
      <c r="E30" s="16"/>
      <c r="F30" s="55"/>
      <c r="G30" s="55"/>
      <c r="I30" s="55"/>
      <c r="J30" s="55"/>
      <c r="L30" s="12"/>
      <c r="M30" s="14">
        <f>IF(F7="No",1,IF($F$12="No",1,IF($F$12="",1,IF(F14="No",1,IF(F14="",1,IF(F14="Yes - tool default",(1-'Default parameters'!N21),'User inputs - bird populations'!L30))))))</f>
        <v>1</v>
      </c>
      <c r="O30" s="12"/>
      <c r="P30" s="14">
        <f>IF(F7="No",1,IF($F$12="No",1,IF($F$12="",1,IF(F14="No",1,IF(F14="",1,IF(F14="Yes - tool default",(1-'Default parameters'!O21),'User inputs - bird populations'!$O$30))))))</f>
        <v>1</v>
      </c>
      <c r="R30" s="12"/>
      <c r="S30" s="14">
        <f>IF(F7="No",1,IF($F$12="No",1,IF($F$12="",1,IF(F14="No",1,IF(F14="",1,IF(F14="Yes - tool default",(1-'Default parameters'!$P$21),'User inputs - bird populations'!$R$30))))))</f>
        <v>1</v>
      </c>
      <c r="U30" s="12"/>
      <c r="V30" s="14">
        <f>IF($F$7="No",1,IF($F$14="No",1,IF($F$12="",1,IF($F$12="No",1,IF($F$14="",1,IF($F$14="Yes - tool default",(1-'Default parameters'!$Q$21),'User inputs - bird populations'!U30))))))</f>
        <v>1</v>
      </c>
      <c r="X30" s="12"/>
      <c r="Y30" s="14">
        <f>IF($F$7="No",1,IF($F$12="No",1,IF($F$12="",1,IF($F$14="No",1,IF($F$14="",1,IF($F$14="Yes - tool default",(1-'Default parameters'!$R$21),'User inputs - bird populations'!X30))))))</f>
        <v>1</v>
      </c>
      <c r="AA30" s="12"/>
      <c r="AB30" s="14">
        <f>IF($F$7="No",1,IF($F$12="No",1,IF($F$12="",1,IF($F$14="No",1,IF($F$14="",1,IF($F$14="Yes - tool default",(1-'Default parameters'!$S$21),'User inputs - bird populations'!AA30))))))</f>
        <v>1</v>
      </c>
      <c r="AD30" s="55"/>
      <c r="AE30" s="55"/>
    </row>
    <row r="31" spans="2:31" ht="16.5" customHeight="1" x14ac:dyDescent="0.25">
      <c r="B31" s="176"/>
      <c r="D31" s="16"/>
      <c r="E31" s="16"/>
    </row>
    <row r="32" spans="2:31" ht="16.5" customHeight="1" x14ac:dyDescent="0.25">
      <c r="B32" s="176"/>
      <c r="D32" s="16" t="s">
        <v>489</v>
      </c>
      <c r="E32" s="16"/>
      <c r="F32" s="54"/>
      <c r="G32" s="14">
        <f>IF(F7="No",1,IF($F$10="Yes",F32,1))</f>
        <v>1</v>
      </c>
      <c r="I32" s="54"/>
      <c r="J32" s="14">
        <f>IF(F7="No",1,IF($F$10="Yes",I32,1))</f>
        <v>1</v>
      </c>
      <c r="L32" s="55"/>
      <c r="M32" s="55"/>
      <c r="O32" s="54"/>
      <c r="P32" s="14">
        <f>IF(F7="No",1,IF($F$10="Yes",O32,1))</f>
        <v>1</v>
      </c>
      <c r="R32" s="55"/>
      <c r="S32" s="55"/>
      <c r="U32" s="55"/>
      <c r="V32" s="55"/>
      <c r="X32" s="54"/>
      <c r="Y32" s="14">
        <f>IF(F7="No",1,IF($F$10="Yes",X32,1))</f>
        <v>1</v>
      </c>
      <c r="AA32" s="55"/>
      <c r="AB32" s="55"/>
      <c r="AD32" s="54"/>
      <c r="AE32" s="14">
        <f>IF(F7="No",1,IF($F$10="Yes",AD32,1))</f>
        <v>1</v>
      </c>
    </row>
    <row r="33" spans="2:32" ht="16.5" customHeight="1" x14ac:dyDescent="0.25">
      <c r="B33" s="176"/>
      <c r="D33" s="16" t="s">
        <v>471</v>
      </c>
      <c r="E33" s="16"/>
      <c r="F33" s="12"/>
      <c r="G33" s="14">
        <f>IF($F7="No",1,IF($F12="No",1,IF($F12="",1,IF($F12="Yes - tool default",'Default parameters'!$L$20,'User inputs - bird populations'!$F$33))))</f>
        <v>1</v>
      </c>
      <c r="I33" s="12"/>
      <c r="J33" s="14">
        <f>IF(F7="No",1,IF(F12="No",1,IF(F12="",1,IF(F12="Yes - tool default",'Default parameters'!$M$20,'User inputs - bird populations'!I33))))</f>
        <v>1</v>
      </c>
      <c r="L33" s="55"/>
      <c r="M33" s="55"/>
      <c r="O33" s="12"/>
      <c r="P33" s="14">
        <f>IF(F7="No",1,IF(F12="No",1,IF(F12="",1,IF(F12="Yes - tool default",'Default parameters'!$O$20,'User inputs - bird populations'!O33))))</f>
        <v>1</v>
      </c>
      <c r="R33" s="55"/>
      <c r="S33" s="55"/>
      <c r="U33" s="55"/>
      <c r="V33" s="55"/>
      <c r="X33" s="12"/>
      <c r="Y33" s="14">
        <f>IF($F7="No",1,IF($F12="No",1,IF($F12="",1,IF($F12="Yes - tool default",'Default parameters'!$R$20,'User inputs - bird populations'!$F$33))))</f>
        <v>1</v>
      </c>
      <c r="AA33" s="55"/>
      <c r="AB33" s="55"/>
      <c r="AD33" s="12"/>
      <c r="AE33" s="14">
        <f>IF($F$7="No",1,IF($F$12="No",1,IF($F$12="",1,IF($F$12="Yes - tool default",'Default parameters'!$T$20,'User inputs - bird populations'!AD33))))</f>
        <v>1</v>
      </c>
    </row>
    <row r="34" spans="2:32" ht="16.5" customHeight="1" x14ac:dyDescent="0.25">
      <c r="B34" s="176"/>
      <c r="D34" s="16" t="s">
        <v>472</v>
      </c>
      <c r="E34" s="16"/>
      <c r="F34" s="12"/>
      <c r="G34" s="14">
        <f>IF($F7="No",1,IF($F$12="No",1,IF($F$12="",1,IF($F14="No",1,IF($F14="",1,IF($F14="Yes - tool default",(1-'Default parameters'!$L$21),'User inputs - bird populations'!$F$34))))))</f>
        <v>1</v>
      </c>
      <c r="I34" s="12"/>
      <c r="J34" s="14">
        <f>IF(F7="No",1,IF($F$12="No",1,IF($F$12="",1,IF(F14="No",1,IF(F14="",1,IF(F14="Yes - tool default",(1-'Default parameters'!M21),'User inputs - bird populations'!I34))))))</f>
        <v>1</v>
      </c>
      <c r="L34" s="55"/>
      <c r="M34" s="55"/>
      <c r="O34" s="12"/>
      <c r="P34" s="14">
        <f>IF(F7="No",1,IF($F$12="No",1,IF($F$12="",1,IF(F14="No",1,IF(F14="",1,IF(F14="Yes - tool default",(1-'Default parameters'!$O$21),'User inputs - bird populations'!O34))))))</f>
        <v>1</v>
      </c>
      <c r="R34" s="55"/>
      <c r="S34" s="55"/>
      <c r="U34" s="55"/>
      <c r="V34" s="55"/>
      <c r="X34" s="12"/>
      <c r="Y34" s="14">
        <f>IF($F7="No",1,IF($F$12="No",1,IF($F$12="",1,IF($F14="No",1,IF($F14="",1,IF($F14="Yes - tool default",(1-'Default parameters'!$R$21),$X$34))))))</f>
        <v>1</v>
      </c>
      <c r="AA34" s="55"/>
      <c r="AB34" s="55"/>
      <c r="AD34" s="12"/>
      <c r="AE34" s="14">
        <f>IF($F$7="No",1,IF($F$12="No",1,IF($F$12="",1,IF($F$14="No",1,IF($F$14="",1,IF($F$14="Yes - tool default",(1-'Default parameters'!$T$21),'User inputs - bird populations'!AD34))))))</f>
        <v>1</v>
      </c>
    </row>
    <row r="35" spans="2:32" ht="16.5" customHeight="1" x14ac:dyDescent="0.25">
      <c r="B35" s="176"/>
      <c r="D35" s="19"/>
      <c r="E35" s="19"/>
    </row>
    <row r="36" spans="2:32" ht="16.5" customHeight="1" x14ac:dyDescent="0.25">
      <c r="B36" s="176"/>
      <c r="D36" s="16" t="s">
        <v>490</v>
      </c>
      <c r="E36" s="16"/>
      <c r="F36" s="54"/>
      <c r="G36" s="14">
        <f>IF(F7="No",1,IF($F$10="Yes",F36,1))</f>
        <v>1</v>
      </c>
      <c r="I36" s="54"/>
      <c r="J36" s="14">
        <f>IF(F7="No",1,IF($F$10="Yes",I36,1))</f>
        <v>1</v>
      </c>
      <c r="L36" s="55"/>
      <c r="M36" s="55"/>
      <c r="O36" s="54"/>
      <c r="P36" s="14">
        <f>IF(F7="No",1,IF($F$10="Yes",O36,1))</f>
        <v>1</v>
      </c>
      <c r="R36" s="55"/>
      <c r="S36" s="55"/>
      <c r="U36" s="55"/>
      <c r="V36" s="55"/>
      <c r="X36" s="54"/>
      <c r="Y36" s="14">
        <f>IF(F7="No",1,IF($F$10="Yes",X36,1))</f>
        <v>1</v>
      </c>
      <c r="AA36" s="55"/>
      <c r="AB36" s="55"/>
      <c r="AD36" s="54"/>
      <c r="AE36" s="14">
        <f>IF(F7="No",1,IF($F$10="Yes",AD36,1))</f>
        <v>1</v>
      </c>
    </row>
    <row r="37" spans="2:32" ht="16.5" customHeight="1" x14ac:dyDescent="0.25">
      <c r="B37" s="176"/>
      <c r="D37" s="16" t="s">
        <v>473</v>
      </c>
      <c r="E37" s="16"/>
      <c r="F37" s="12"/>
      <c r="G37" s="14">
        <f>IF(F7="No",1,IF(F12="No",1,IF(F12="",1,IF(F12="Yes - tool default",'Default parameters'!$L$20,'User inputs - bird populations'!$F$37))))</f>
        <v>1</v>
      </c>
      <c r="I37" s="12"/>
      <c r="J37" s="14">
        <f>IF(F7="No",1,IF(F12="No",1,IF(F12="",1,IF(F12="Yes - tool default",'Default parameters'!$M$20,'User inputs - bird populations'!I37))))</f>
        <v>1</v>
      </c>
      <c r="L37" s="55"/>
      <c r="M37" s="55"/>
      <c r="O37" s="12"/>
      <c r="P37" s="14">
        <f>IF(F7="No",1,IF(F12="No",1,IF(F12="",1,IF(F12="Yes - tool default",'Default parameters'!$O$20,'User inputs - bird populations'!O37))))</f>
        <v>1</v>
      </c>
      <c r="R37" s="55"/>
      <c r="S37" s="55"/>
      <c r="U37" s="55"/>
      <c r="V37" s="55"/>
      <c r="X37" s="12"/>
      <c r="Y37" s="14">
        <f>IF($F$7="No",1,IF($F$12="No",1,IF($F$12="",1,IF($F$12="Yes - tool default",'Default parameters'!$R$20,'User inputs - bird populations'!X37))))</f>
        <v>1</v>
      </c>
      <c r="AA37" s="55"/>
      <c r="AB37" s="55"/>
      <c r="AD37" s="12"/>
      <c r="AE37" s="14">
        <f>IF($F$7="No",1,IF($F$12="No",1,IF($F$12="",1,IF($F$12="Yes - tool default",'Default parameters'!$T$20,'User inputs - bird populations'!AD37))))</f>
        <v>1</v>
      </c>
    </row>
    <row r="38" spans="2:32" ht="16.5" customHeight="1" x14ac:dyDescent="0.25">
      <c r="B38" s="176"/>
      <c r="D38" s="16" t="s">
        <v>474</v>
      </c>
      <c r="E38" s="16"/>
      <c r="F38" s="12"/>
      <c r="G38" s="14">
        <f>IF(F7="No",1,IF($F$12="No",1,IF($F$12="",1,IF(F14="No",1,IF(F14="",1,IF(F14="Yes - tool default",(1-'Default parameters'!$L$21),'User inputs - bird populations'!$F$38))))))</f>
        <v>1</v>
      </c>
      <c r="I38" s="12"/>
      <c r="J38" s="14">
        <f>IF(F7="No",1,IF($F$12="No",1,IF($F$12="",1,IF(F14="No",1,IF(F14="",1,IF(F14="Yes - tool default",(1-'Default parameters'!$M$21),'User inputs - bird populations'!I38))))))</f>
        <v>1</v>
      </c>
      <c r="L38" s="55"/>
      <c r="M38" s="55"/>
      <c r="O38" s="12"/>
      <c r="P38" s="14">
        <f>IF(F7="No",1,IF($F$12="No",1,IF($F$12="",1,IF(F14="No",1,IF(F14="",1,IF(F14="Yes - tool default",(1-'Default parameters'!$O$21),'User inputs - bird populations'!O38))))))</f>
        <v>1</v>
      </c>
      <c r="R38" s="55"/>
      <c r="S38" s="55"/>
      <c r="U38" s="55"/>
      <c r="V38" s="55"/>
      <c r="X38" s="12"/>
      <c r="Y38" s="14">
        <f>IF($F$7="No",1,IF($F$12="No",1,IF($F$12="",1,IF($F$14="No",1,IF($F$14="",1,IF($F$14="Yes - tool default",(1-'Default parameters'!$R$21),'User inputs - bird populations'!X38))))))</f>
        <v>1</v>
      </c>
      <c r="AA38" s="55"/>
      <c r="AB38" s="55"/>
      <c r="AD38" s="12"/>
      <c r="AE38" s="14">
        <f>IF($F$7="No",1,IF($F$12="No",1,IF($F$12="",1,IF($F$14="No",1,IF($F$14="",1,IF($F$14="Yes - tool default",(1-'Default parameters'!$T$21),'User inputs - bird populations'!AD38))))))</f>
        <v>1</v>
      </c>
    </row>
    <row r="39" spans="2:32" ht="20.100000000000001" customHeight="1" x14ac:dyDescent="0.25">
      <c r="B39" s="176"/>
      <c r="I39" s="9"/>
      <c r="J39" s="9"/>
    </row>
    <row r="40" spans="2:32" ht="9.9499999999999993" customHeight="1" x14ac:dyDescent="0.25">
      <c r="B40" s="180" t="s">
        <v>265</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row>
    <row r="41" spans="2:32" ht="16.5" customHeight="1" x14ac:dyDescent="0.25">
      <c r="B41" s="176"/>
      <c r="D41" s="9" t="s">
        <v>515</v>
      </c>
      <c r="E41" s="9"/>
      <c r="F41" s="181"/>
      <c r="G41" s="182"/>
    </row>
    <row r="42" spans="2:32" ht="9.9499999999999993" customHeight="1" x14ac:dyDescent="0.25">
      <c r="B42" s="176"/>
    </row>
    <row r="43" spans="2:32" ht="16.5" customHeight="1" x14ac:dyDescent="0.25">
      <c r="B43" s="176"/>
      <c r="D43" s="9" t="s">
        <v>255</v>
      </c>
      <c r="E43" s="9"/>
      <c r="F43" s="181"/>
      <c r="G43" s="182"/>
    </row>
    <row r="44" spans="2:32" ht="9.9499999999999993" customHeight="1" x14ac:dyDescent="0.25">
      <c r="B44" s="176"/>
    </row>
    <row r="45" spans="2:32" ht="16.5" customHeight="1" x14ac:dyDescent="0.25">
      <c r="B45" s="176"/>
      <c r="D45" s="9" t="s">
        <v>483</v>
      </c>
      <c r="E45" s="9"/>
      <c r="F45" s="181"/>
      <c r="G45" s="182"/>
    </row>
    <row r="46" spans="2:32" ht="9.9499999999999993" customHeight="1" x14ac:dyDescent="0.25">
      <c r="B46" s="176"/>
    </row>
    <row r="47" spans="2:32" ht="9.9499999999999993" customHeight="1" x14ac:dyDescent="0.25">
      <c r="B47" s="176"/>
    </row>
    <row r="48" spans="2:32" ht="16.5" customHeight="1" x14ac:dyDescent="0.3">
      <c r="B48" s="176"/>
      <c r="D48" s="6" t="s">
        <v>258</v>
      </c>
      <c r="E48" s="6"/>
    </row>
    <row r="49" spans="2:31" ht="9.9499999999999993" customHeight="1" x14ac:dyDescent="0.25">
      <c r="B49" s="176"/>
    </row>
    <row r="50" spans="2:31" ht="30" customHeight="1" x14ac:dyDescent="0.25">
      <c r="B50" s="176"/>
      <c r="F50" s="179" t="s">
        <v>16</v>
      </c>
      <c r="G50" s="179"/>
      <c r="H50" s="51"/>
      <c r="I50" s="179" t="s">
        <v>13</v>
      </c>
      <c r="J50" s="179"/>
      <c r="K50" s="51"/>
      <c r="L50" s="179" t="s">
        <v>14</v>
      </c>
      <c r="M50" s="179"/>
      <c r="N50" s="51"/>
      <c r="O50" s="179" t="s">
        <v>12</v>
      </c>
      <c r="P50" s="179"/>
      <c r="Q50" s="51"/>
      <c r="R50" s="179" t="s">
        <v>15</v>
      </c>
      <c r="S50" s="179"/>
      <c r="T50" s="51"/>
      <c r="U50" s="178" t="s">
        <v>661</v>
      </c>
      <c r="V50" s="178"/>
      <c r="W50" s="53"/>
      <c r="X50" s="178" t="s">
        <v>663</v>
      </c>
      <c r="Y50" s="178"/>
      <c r="Z50" s="51"/>
      <c r="AA50" s="179" t="s">
        <v>662</v>
      </c>
      <c r="AB50" s="179"/>
      <c r="AC50" s="51"/>
      <c r="AD50" s="179" t="s">
        <v>664</v>
      </c>
      <c r="AE50" s="179"/>
    </row>
    <row r="51" spans="2:31" ht="9.9499999999999993" customHeight="1" x14ac:dyDescent="0.25">
      <c r="B51" s="176"/>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row>
    <row r="52" spans="2:31" ht="16.5" customHeight="1" x14ac:dyDescent="0.25">
      <c r="B52" s="176"/>
      <c r="D52" s="9" t="s">
        <v>19</v>
      </c>
      <c r="E52" s="9"/>
      <c r="F52" s="10"/>
      <c r="I52" s="10"/>
      <c r="L52" s="10"/>
      <c r="O52" s="10"/>
      <c r="R52" s="10"/>
      <c r="U52" s="10"/>
      <c r="X52" s="10"/>
      <c r="AA52" s="10"/>
      <c r="AD52" s="10"/>
    </row>
    <row r="53" spans="2:31" ht="9.9499999999999993" customHeight="1" x14ac:dyDescent="0.25">
      <c r="B53" s="176"/>
    </row>
    <row r="54" spans="2:31" ht="9.9499999999999993" customHeight="1" x14ac:dyDescent="0.25">
      <c r="B54" s="176"/>
    </row>
    <row r="55" spans="2:31" ht="16.5" customHeight="1" x14ac:dyDescent="0.25">
      <c r="B55" s="176"/>
      <c r="D55" s="16" t="s">
        <v>491</v>
      </c>
      <c r="E55" s="16"/>
      <c r="F55" s="12"/>
      <c r="G55" s="14">
        <f>IF($F$7="No",1,IF($F$41="Yes",F55,1))</f>
        <v>1</v>
      </c>
      <c r="I55" s="12"/>
      <c r="J55" s="14">
        <f>IF($F$7="No",1,IF($F$41="Yes",I55,1))</f>
        <v>1</v>
      </c>
      <c r="L55" s="12"/>
      <c r="M55" s="14">
        <f>IF($F$7="No",1,IF($F$41="Yes",L55,1))</f>
        <v>1</v>
      </c>
      <c r="O55" s="54"/>
      <c r="P55" s="14">
        <f>IF($F$7="No",1,IF($F$41="Yes",O55,1))</f>
        <v>1</v>
      </c>
      <c r="R55" s="54"/>
      <c r="S55" s="14">
        <f>IF($F$7="No",1,IF($F$41="Yes",R55,1))</f>
        <v>1</v>
      </c>
      <c r="U55" s="54"/>
      <c r="V55" s="14">
        <f>IF($F$7="No",1,IF($F$41="Yes",U55,1))</f>
        <v>1</v>
      </c>
      <c r="X55" s="54"/>
      <c r="Y55" s="14">
        <f>IF($F$7="No",1,IF($F$41="Yes",X55,1))</f>
        <v>1</v>
      </c>
      <c r="AA55" s="54"/>
      <c r="AB55" s="14">
        <f>IF($F$7="No",1,IF($F$41="Yes",AA55,1))</f>
        <v>1</v>
      </c>
      <c r="AD55" s="54"/>
      <c r="AE55" s="14">
        <f>IF($F$7="No",1,IF($F$41="Yes",AD55,1))</f>
        <v>1</v>
      </c>
    </row>
    <row r="56" spans="2:31" ht="16.5" customHeight="1" x14ac:dyDescent="0.25">
      <c r="B56" s="176"/>
      <c r="D56" s="16" t="s">
        <v>468</v>
      </c>
      <c r="E56" s="16"/>
      <c r="F56" s="12"/>
      <c r="G56" s="14">
        <f>IF($F$7="No",1,IF($F43="No",1,IF($F43="",1,IF($F43="Yes - tool default",'Default parameters'!$L$20,'User inputs - bird populations'!F56))))</f>
        <v>1</v>
      </c>
      <c r="I56" s="12"/>
      <c r="J56" s="14">
        <f>IF($F$7="No",1,IF($F43="No",1,IF($F43="",1,IF($F43="Yes - tool default",'Default parameters'!$M$20,'User inputs - bird populations'!I56))))</f>
        <v>1</v>
      </c>
      <c r="L56" s="12"/>
      <c r="M56" s="14">
        <f>IF($F$7="No",1,IF($F43="No",1,IF($F43="",1,IF($F43="Yes - tool default",'Default parameters'!$N$20,'User inputs - bird populations'!L56))))</f>
        <v>1</v>
      </c>
      <c r="O56" s="12"/>
      <c r="P56" s="14">
        <f>IF($F$7="No",1,IF($F43="No",1,IF($F43="",1,IF($F43="Yes - tool default",'Default parameters'!$O$20,'User inputs - bird populations'!O56))))</f>
        <v>1</v>
      </c>
      <c r="R56" s="12"/>
      <c r="S56" s="14">
        <f>IF($F$7="No",1,IF($F43="No",1,IF($F43="",1,IF($F43="Yes - tool default",'Default parameters'!$P$20,'User inputs - bird populations'!R56))))</f>
        <v>1</v>
      </c>
      <c r="U56" s="12"/>
      <c r="V56" s="14">
        <f>IF($F$7="No",1,IF($F43="No",1,IF($F43="",1,IF($F43="Yes - tool default",'Default parameters'!$Q$20,'User inputs - bird populations'!U56))))</f>
        <v>1</v>
      </c>
      <c r="X56" s="12"/>
      <c r="Y56" s="14">
        <f>IF($F$7="No",1,IF($F43="No",1,IF($F43="",1,IF($F43="Yes - tool default",'Default parameters'!$R$20,'User inputs - bird populations'!X56))))</f>
        <v>1</v>
      </c>
      <c r="AA56" s="12"/>
      <c r="AB56" s="14">
        <f>IF($F$7="No",1,IF($F43="No",1,IF($F43="",1,IF($F43="Yes - tool default",'Default parameters'!$S$20,'User inputs - bird populations'!AA56))))</f>
        <v>1</v>
      </c>
      <c r="AD56" s="12"/>
      <c r="AE56" s="14">
        <f>IF($F$7="No",1,IF($F43="No",1,IF($F43="",1,IF($F43="Yes - tool default",'Default parameters'!$T$20,'User inputs - bird populations'!AD56))))</f>
        <v>1</v>
      </c>
    </row>
    <row r="57" spans="2:31" ht="16.5" customHeight="1" x14ac:dyDescent="0.25">
      <c r="B57" s="176"/>
      <c r="D57" s="16" t="s">
        <v>475</v>
      </c>
      <c r="E57" s="16"/>
      <c r="F57" s="12"/>
      <c r="G57" s="14">
        <f>IF($F$7="No",1,IF($F$43="No",1,IF($F$43="",1,IF($F45="No",1,IF($F45="",1,IF($F45="Yes - tool default",(1-'Default parameters'!$L$21),'User inputs - bird populations'!F57))))))</f>
        <v>1</v>
      </c>
      <c r="I57" s="12"/>
      <c r="J57" s="14">
        <f>IF($F$7="No",1,IF($F$43="No",1,IF($F$43="",1,IF($F45="No",1,IF($F45="",1,IF($F45="Yes - tool default",(1-'Default parameters'!$M$21),'User inputs - bird populations'!I57))))))</f>
        <v>1</v>
      </c>
      <c r="L57" s="12"/>
      <c r="M57" s="14">
        <f>IF($F$7="No",1,IF($F$43="No",1,IF($F$43="",1,IF($F45="No",1,IF($F45="",1,IF($F45="Yes - tool default",(1-'Default parameters'!$N$21),'User inputs - bird populations'!L57))))))</f>
        <v>1</v>
      </c>
      <c r="O57" s="12"/>
      <c r="P57" s="14">
        <f>IF($F$7="No",1,IF($F$43="No",1,IF($F$43="",1,IF($F45="No",1,IF($F45="",1,IF($F45="Yes - tool default",(1-'Default parameters'!$O$21),'User inputs - bird populations'!O57))))))</f>
        <v>1</v>
      </c>
      <c r="R57" s="12"/>
      <c r="S57" s="14">
        <f>IF($F$7="No",1,IF($F$43="No",1,IF($F$43="",1,IF($F45="No",1,IF($F45="",1,IF($F45="Yes - tool default",(1-'Default parameters'!$P$21),'User inputs - bird populations'!R57))))))</f>
        <v>1</v>
      </c>
      <c r="U57" s="12"/>
      <c r="V57" s="14">
        <f>IF($F$7="No",1,IF($F$43="No",1,IF($F$43="",1,IF($F45="No",1,IF($F45="",1,IF($F45="Yes - tool default",(1-'Default parameters'!$Q$21),'User inputs - bird populations'!U57))))))</f>
        <v>1</v>
      </c>
      <c r="X57" s="12"/>
      <c r="Y57" s="14">
        <f>IF($F$7="No",1,IF($F$43="No",1,IF($F$43="",1,IF($F45="No",1,IF($F45="",1,IF($F45="Yes - tool default",(1-'Default parameters'!$R$21),'User inputs - bird populations'!X57))))))</f>
        <v>1</v>
      </c>
      <c r="AA57" s="12"/>
      <c r="AB57" s="14">
        <f>IF($F$7="No",1,IF($F$43="No",1,IF($F$43="",1,IF($F45="No",1,IF($F45="",1,IF($F45="Yes - tool default",(1-'Default parameters'!$S$21),'User inputs - bird populations'!AA57))))))</f>
        <v>1</v>
      </c>
      <c r="AD57" s="12"/>
      <c r="AE57" s="14">
        <f>IF($F$7="No",1,IF($F$43="No",1,IF($F$43="",1,IF($F45="No",1,IF($F45="",1,IF($F45="Yes - tool default",(1-'Default parameters'!$T$21),'User inputs - bird populations'!AD57))))))</f>
        <v>1</v>
      </c>
    </row>
    <row r="58" spans="2:31" ht="16.5" customHeight="1" x14ac:dyDescent="0.25">
      <c r="B58" s="176"/>
    </row>
    <row r="59" spans="2:31" ht="16.5" customHeight="1" x14ac:dyDescent="0.25">
      <c r="B59" s="176"/>
      <c r="D59" s="16" t="s">
        <v>488</v>
      </c>
      <c r="E59" s="16"/>
      <c r="F59" s="55"/>
      <c r="G59" s="55"/>
      <c r="I59" s="55"/>
      <c r="J59" s="55"/>
      <c r="L59" s="54"/>
      <c r="M59" s="14">
        <f>IF($F$7="No",1,IF($F$41="Yes",L59,1))</f>
        <v>1</v>
      </c>
      <c r="O59" s="54"/>
      <c r="P59" s="14">
        <f>IF($F$7="No",1,IF($F$41="Yes",O59,1))</f>
        <v>1</v>
      </c>
      <c r="R59" s="54"/>
      <c r="S59" s="14">
        <f>IF($F$7="No",1,IF($F$41="Yes",R59,1))</f>
        <v>1</v>
      </c>
      <c r="U59" s="54"/>
      <c r="V59" s="14">
        <f>IF($F$7="No",1,IF($F$41="Yes",U59,1))</f>
        <v>1</v>
      </c>
      <c r="X59" s="54"/>
      <c r="Y59" s="14">
        <f>IF($F$7="No",1,IF($F$41="Yes",X59,1))</f>
        <v>1</v>
      </c>
      <c r="AA59" s="54"/>
      <c r="AB59" s="14">
        <f>IF($F$7="No",1,IF($F$41="Yes",AA59,1))</f>
        <v>1</v>
      </c>
      <c r="AD59" s="55"/>
      <c r="AE59" s="55"/>
    </row>
    <row r="60" spans="2:31" ht="16.5" customHeight="1" x14ac:dyDescent="0.25">
      <c r="B60" s="176"/>
      <c r="D60" s="16" t="s">
        <v>469</v>
      </c>
      <c r="E60" s="16"/>
      <c r="F60" s="55"/>
      <c r="G60" s="55"/>
      <c r="I60" s="55"/>
      <c r="J60" s="55"/>
      <c r="L60" s="12"/>
      <c r="M60" s="14">
        <f>IF($F$7="No",1,IF($F43="No",1,IF($F43="",1,IF($F43="Yes - tool default",'Default parameters'!$N$20,'User inputs - bird populations'!L60))))</f>
        <v>1</v>
      </c>
      <c r="O60" s="12"/>
      <c r="P60" s="14">
        <f>IF($F$7="No",1,IF($F43="No",1,IF($F43="",1,IF($F43="Yes - tool default",'Default parameters'!$O$20,'User inputs - bird populations'!O60))))</f>
        <v>1</v>
      </c>
      <c r="R60" s="12"/>
      <c r="S60" s="14">
        <f>IF($F$7="No",1,IF($F43="No",1,IF($F43="",1,IF($F43="Yes - tool default",'Default parameters'!$P$20,'User inputs - bird populations'!R60))))</f>
        <v>1</v>
      </c>
      <c r="U60" s="12"/>
      <c r="V60" s="14">
        <f>IF($F$7="No",1,IF($F43="No",1,IF($F43="",1,IF($F43="Yes - tool default",'Default parameters'!$Q$20,'User inputs - bird populations'!U60))))</f>
        <v>1</v>
      </c>
      <c r="X60" s="12"/>
      <c r="Y60" s="14">
        <f>IF($F$7="No",1,IF($F43="No",1,IF($F43="",1,IF($F43="Yes - tool default",'Default parameters'!$R$20,'User inputs - bird populations'!X60))))</f>
        <v>1</v>
      </c>
      <c r="AA60" s="12"/>
      <c r="AB60" s="14">
        <f>IF($F$7="No",1,IF($F43="No",1,IF($F43="",1,IF($F43="Yes - tool default",'Default parameters'!$S$20,'User inputs - bird populations'!AA60))))</f>
        <v>1</v>
      </c>
      <c r="AD60" s="55"/>
      <c r="AE60" s="55"/>
    </row>
    <row r="61" spans="2:31" ht="16.5" customHeight="1" x14ac:dyDescent="0.25">
      <c r="B61" s="176"/>
      <c r="D61" s="16" t="s">
        <v>470</v>
      </c>
      <c r="E61" s="16"/>
      <c r="F61" s="55"/>
      <c r="G61" s="55"/>
      <c r="I61" s="55"/>
      <c r="J61" s="55"/>
      <c r="L61" s="12"/>
      <c r="M61" s="14">
        <f>IF($F$7="No",1,IF($F$43="No",1,IF($F$43="",1,IF($F45="No",1,IF($F45="",1,IF($F45="Yes - tool default",(1-'Default parameters'!$N$21),'User inputs - bird populations'!L61))))))</f>
        <v>1</v>
      </c>
      <c r="O61" s="12"/>
      <c r="P61" s="14">
        <f>IF($F$7="No",1,IF($F$43="No",1,IF($F$43="",1,IF($F45="No",1,IF($F45="",1,IF($F45="Yes - tool default",(1-'Default parameters'!$O$21),'User inputs - bird populations'!O61))))))</f>
        <v>1</v>
      </c>
      <c r="R61" s="12"/>
      <c r="S61" s="14">
        <f>IF($F$7="No",1,IF($F$43="No",1,IF($F$43="",1,IF($F45="No",1,IF($F45="",1,IF($F45="Yes - tool default",(1-'Default parameters'!$P$21),'User inputs - bird populations'!R61))))))</f>
        <v>1</v>
      </c>
      <c r="U61" s="12"/>
      <c r="V61" s="14">
        <f>IF($F$7="No",1,IF($F$43="No",1,IF($F$43="",1,IF($F45="No",1,IF($F45="",1,IF($F45="Yes - tool default",(1-'Default parameters'!$Q$21),'User inputs - bird populations'!U61))))))</f>
        <v>1</v>
      </c>
      <c r="X61" s="12"/>
      <c r="Y61" s="14">
        <f>IF($F$7="No",1,IF($F$43="No",1,IF($F$43="",1,IF($F45="No",1,IF($F45="",1,IF($F45="Yes - tool default",(1-'Default parameters'!$R$21),'User inputs - bird populations'!X61))))))</f>
        <v>1</v>
      </c>
      <c r="AA61" s="12"/>
      <c r="AB61" s="14">
        <f>IF($F$7="No",1,IF($F$43="No",1,IF($F$43="",1,IF($F45="No",1,IF($F45="",1,IF($F45="Yes - tool default",(1-'Default parameters'!$S$21),'User inputs - bird populations'!AA61))))))</f>
        <v>1</v>
      </c>
      <c r="AD61" s="55"/>
      <c r="AE61" s="55"/>
    </row>
    <row r="62" spans="2:31" ht="16.5" customHeight="1" x14ac:dyDescent="0.25">
      <c r="B62" s="176"/>
      <c r="D62" s="16"/>
      <c r="E62" s="16"/>
    </row>
    <row r="63" spans="2:31" ht="16.5" customHeight="1" x14ac:dyDescent="0.25">
      <c r="B63" s="176"/>
      <c r="D63" s="16" t="s">
        <v>489</v>
      </c>
      <c r="E63" s="16"/>
      <c r="F63" s="54"/>
      <c r="G63" s="14">
        <f>IF($F$7="No",1,IF($F$41="Yes",F63,1))</f>
        <v>1</v>
      </c>
      <c r="I63" s="12"/>
      <c r="J63" s="14">
        <f>IF($F$7="No",1,IF($F$41="Yes",I63,1))</f>
        <v>1</v>
      </c>
      <c r="L63" s="55"/>
      <c r="M63" s="55"/>
      <c r="O63" s="54"/>
      <c r="P63" s="14">
        <f>IF($F$7="No",1,IF($F$41="Yes",O63,1))</f>
        <v>1</v>
      </c>
      <c r="R63" s="55"/>
      <c r="S63" s="55"/>
      <c r="U63" s="55"/>
      <c r="V63" s="55"/>
      <c r="X63" s="54"/>
      <c r="Y63" s="14">
        <f>IF($F$7="No",1,IF($F$41="Yes",X63,1))</f>
        <v>1</v>
      </c>
      <c r="AA63" s="55"/>
      <c r="AB63" s="55"/>
      <c r="AD63" s="54"/>
      <c r="AE63" s="14">
        <f>IF($F$7="No",1,IF($F$41="Yes",AD63,1))</f>
        <v>1</v>
      </c>
    </row>
    <row r="64" spans="2:31" ht="16.5" customHeight="1" x14ac:dyDescent="0.25">
      <c r="B64" s="176"/>
      <c r="D64" s="16" t="s">
        <v>471</v>
      </c>
      <c r="E64" s="16"/>
      <c r="F64" s="54"/>
      <c r="G64" s="14">
        <f>IF($F$7="No",1,IF($F43="No",1,IF($F43="",1,IF($F43="Yes - tool default",'Default parameters'!$L$20,F64))))</f>
        <v>1</v>
      </c>
      <c r="I64" s="12"/>
      <c r="J64" s="14">
        <f>IF($F$7="No",1,IF($F43="No",1,IF($F43="",1,IF($F43="Yes - tool default",'Default parameters'!$M$20,I64))))</f>
        <v>1</v>
      </c>
      <c r="L64" s="55"/>
      <c r="M64" s="55"/>
      <c r="O64" s="12"/>
      <c r="P64" s="14">
        <f>IF($F$7="No",1,IF($F43="No",1,IF($F43="",1,IF($F43="Yes - tool default",'Default parameters'!$O$20,O64))))</f>
        <v>1</v>
      </c>
      <c r="R64" s="55"/>
      <c r="S64" s="55"/>
      <c r="U64" s="55"/>
      <c r="V64" s="55"/>
      <c r="X64" s="12"/>
      <c r="Y64" s="14">
        <f>IF($F$7="No",1,IF($F43="No",1,IF($F43="",1,IF($F43="Yes - tool default",'Default parameters'!$R$20,X64))))</f>
        <v>1</v>
      </c>
      <c r="AA64" s="55"/>
      <c r="AB64" s="55"/>
      <c r="AD64" s="12"/>
      <c r="AE64" s="14">
        <f>IF($F$7="No",1,IF($F43="No",1,IF($F43="",1,IF($F43="Yes - tool default",'Default parameters'!$T$20,AD64))))</f>
        <v>1</v>
      </c>
    </row>
    <row r="65" spans="2:32" ht="16.5" customHeight="1" x14ac:dyDescent="0.25">
      <c r="B65" s="176"/>
      <c r="D65" s="16" t="s">
        <v>472</v>
      </c>
      <c r="E65" s="16"/>
      <c r="F65" s="54"/>
      <c r="G65" s="14">
        <f>IF($F$7="No",1,IF($F$43="No",1,IF($F$43="",1,IF($F45="No",1,IF($F45="",1,IF($F45="Yes - tool default",(1-'Default parameters'!$L$21),F65))))))</f>
        <v>1</v>
      </c>
      <c r="I65" s="12"/>
      <c r="J65" s="14">
        <f>IF($F$7="No",1,IF($F$43="No",1,IF($F$43="",1,IF($F45="No",1,IF($F45="",1,IF($F45="Yes - tool default",(1-'Default parameters'!$M$21),I65))))))</f>
        <v>1</v>
      </c>
      <c r="L65" s="55"/>
      <c r="M65" s="55"/>
      <c r="O65" s="12"/>
      <c r="P65" s="14">
        <f>IF($F$7="No",1,IF($F$43="No",1,IF($F$43="",1,IF($F45="No",1,IF($F45="",1,IF($F45="Yes - tool default",(1-'Default parameters'!$O$21),O65))))))</f>
        <v>1</v>
      </c>
      <c r="R65" s="55"/>
      <c r="S65" s="55"/>
      <c r="U65" s="55"/>
      <c r="V65" s="55"/>
      <c r="X65" s="12"/>
      <c r="Y65" s="14">
        <f>IF($F$7="No",1,IF($F$43="No",1,IF($F$43="",1,IF($F45="No",1,IF($F45="",1,IF($F45="Yes - tool default",(1-'Default parameters'!$R$21),X65))))))</f>
        <v>1</v>
      </c>
      <c r="AA65" s="55"/>
      <c r="AB65" s="55"/>
      <c r="AD65" s="12"/>
      <c r="AE65" s="14">
        <f>IF($F$7="No",1,IF($F$43="No",1,IF($F$43="",1,IF($F45="No",1,IF($F45="",1,IF($F45="Yes - tool default",(1-'Default parameters'!$T$21),AD65))))))</f>
        <v>1</v>
      </c>
    </row>
    <row r="66" spans="2:32" ht="16.5" customHeight="1" x14ac:dyDescent="0.25">
      <c r="B66" s="176"/>
      <c r="D66" s="19"/>
      <c r="E66" s="19"/>
    </row>
    <row r="67" spans="2:32" ht="16.5" customHeight="1" x14ac:dyDescent="0.25">
      <c r="B67" s="176"/>
      <c r="D67" s="16" t="s">
        <v>490</v>
      </c>
      <c r="E67" s="16"/>
      <c r="F67" s="54"/>
      <c r="G67" s="14">
        <f>IF($F$7="No",1,IF($F$41="Yes",F67,1))</f>
        <v>1</v>
      </c>
      <c r="I67" s="12"/>
      <c r="J67" s="14">
        <f>IF($F$7="No",1,IF($F$41="Yes",I67,1))</f>
        <v>1</v>
      </c>
      <c r="L67" s="55"/>
      <c r="M67" s="55"/>
      <c r="O67" s="54"/>
      <c r="P67" s="14">
        <f>IF($F$7="No",1,IF($F$41="Yes",O67,1))</f>
        <v>1</v>
      </c>
      <c r="R67" s="55"/>
      <c r="S67" s="55"/>
      <c r="U67" s="55"/>
      <c r="V67" s="55"/>
      <c r="X67" s="54"/>
      <c r="Y67" s="14">
        <f>IF($F$7="No",1,IF($F$41="Yes",X67,1))</f>
        <v>1</v>
      </c>
      <c r="AA67" s="55"/>
      <c r="AB67" s="55"/>
      <c r="AD67" s="54"/>
      <c r="AE67" s="14">
        <f>IF($F$7="No",1,IF($F$41="Yes",AD67,1))</f>
        <v>1</v>
      </c>
    </row>
    <row r="68" spans="2:32" ht="16.5" customHeight="1" x14ac:dyDescent="0.25">
      <c r="B68" s="176"/>
      <c r="D68" s="16" t="s">
        <v>473</v>
      </c>
      <c r="E68" s="16"/>
      <c r="F68" s="54"/>
      <c r="G68" s="14">
        <f>IF($F$7="No",1,IF($F43="No",1,IF($F43="",1,IF($F43="Yes - tool default",'Default parameters'!$L$20,F68))))</f>
        <v>1</v>
      </c>
      <c r="I68" s="12"/>
      <c r="J68" s="14">
        <f>IF($F$7="No",1,IF($F43="No",1,IF($F43="",1,IF($F43="Yes - tool default",'Default parameters'!$M$20,I68))))</f>
        <v>1</v>
      </c>
      <c r="L68" s="55"/>
      <c r="M68" s="55"/>
      <c r="O68" s="12"/>
      <c r="P68" s="14">
        <f>IF($F$7="No",1,IF($F43="No",1,IF($F43="",1,IF($F43="Yes - tool default",'Default parameters'!$O$20,O68))))</f>
        <v>1</v>
      </c>
      <c r="R68" s="55"/>
      <c r="S68" s="55"/>
      <c r="U68" s="55"/>
      <c r="V68" s="55"/>
      <c r="X68" s="12"/>
      <c r="Y68" s="14">
        <f>IF($F$7="No",1,IF($F43="No",1,IF($F43="",1,IF($F43="Yes - tool default",'Default parameters'!$R$20,X68))))</f>
        <v>1</v>
      </c>
      <c r="AA68" s="55"/>
      <c r="AB68" s="55"/>
      <c r="AD68" s="12"/>
      <c r="AE68" s="14">
        <f>IF($F$7="No",1,IF($F43="No",1,IF($F43="",1,IF($F43="Yes - tool default",'Default parameters'!$T$20,AD68))))</f>
        <v>1</v>
      </c>
    </row>
    <row r="69" spans="2:32" ht="16.5" customHeight="1" x14ac:dyDescent="0.25">
      <c r="B69" s="176"/>
      <c r="D69" s="16" t="s">
        <v>474</v>
      </c>
      <c r="E69" s="16"/>
      <c r="F69" s="54"/>
      <c r="G69" s="14">
        <f>IF($F$7="No",1,IF($F$43="No",1,IF($F$43="",1,IF($F45="No",1,IF($F45="",1,IF($F45="Yes - tool default",(1-'Default parameters'!$L$21),F69))))))</f>
        <v>1</v>
      </c>
      <c r="I69" s="12"/>
      <c r="J69" s="14">
        <f>IF($F$7="No",1,IF($F$43="No",1,IF($F$43="",1,IF($F45="No",1,IF($F45="",1,IF($F45="Yes - tool default",(1-'Default parameters'!$M$21),I69))))))</f>
        <v>1</v>
      </c>
      <c r="L69" s="55"/>
      <c r="M69" s="55"/>
      <c r="O69" s="12"/>
      <c r="P69" s="14">
        <f>IF($F$7="No",1,IF($F$43="No",1,IF($F$43="",1,IF($F45="No",1,IF($F45="",1,IF($F45="Yes - tool default",(1-'Default parameters'!$O$21),O69))))))</f>
        <v>1</v>
      </c>
      <c r="R69" s="55"/>
      <c r="S69" s="55"/>
      <c r="U69" s="55"/>
      <c r="V69" s="55"/>
      <c r="X69" s="12"/>
      <c r="Y69" s="14">
        <f>IF($F$7="No",1,IF($F$43="No",1,IF($F$43="",1,IF($F45="No",1,IF($F45="",1,IF($F45="Yes - tool default",(1-'Default parameters'!$R$21),X69))))))</f>
        <v>1</v>
      </c>
      <c r="AA69" s="55"/>
      <c r="AB69" s="55"/>
      <c r="AD69" s="12"/>
      <c r="AE69" s="14">
        <f>IF($F$7="No",1,IF($F$43="No",1,IF($F$43="",1,IF($F45="No",1,IF($F45="",1,IF($F45="Yes - tool default",(1-'Default parameters'!$T$21),AD69))))))</f>
        <v>1</v>
      </c>
    </row>
    <row r="70" spans="2:32" ht="20.100000000000001" customHeight="1" x14ac:dyDescent="0.25">
      <c r="B70" s="176"/>
      <c r="I70" s="9"/>
      <c r="J70" s="9"/>
    </row>
    <row r="71" spans="2:32" ht="9.9499999999999993" customHeight="1" x14ac:dyDescent="0.25">
      <c r="B71" s="180" t="s">
        <v>266</v>
      </c>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row>
    <row r="72" spans="2:32" ht="16.5" customHeight="1" x14ac:dyDescent="0.25">
      <c r="B72" s="176"/>
      <c r="D72" s="9" t="s">
        <v>515</v>
      </c>
      <c r="E72" s="9"/>
      <c r="F72" s="181"/>
      <c r="G72" s="182"/>
    </row>
    <row r="73" spans="2:32" ht="9.9499999999999993" customHeight="1" x14ac:dyDescent="0.25">
      <c r="B73" s="176"/>
    </row>
    <row r="74" spans="2:32" ht="16.5" customHeight="1" x14ac:dyDescent="0.25">
      <c r="B74" s="176"/>
      <c r="D74" s="9" t="s">
        <v>255</v>
      </c>
      <c r="E74" s="9"/>
      <c r="F74" s="181"/>
      <c r="G74" s="182"/>
    </row>
    <row r="75" spans="2:32" ht="9.9499999999999993" customHeight="1" x14ac:dyDescent="0.25">
      <c r="B75" s="176"/>
    </row>
    <row r="76" spans="2:32" ht="16.5" customHeight="1" x14ac:dyDescent="0.25">
      <c r="B76" s="176"/>
      <c r="D76" s="9" t="s">
        <v>256</v>
      </c>
      <c r="E76" s="9"/>
      <c r="F76" s="181"/>
      <c r="G76" s="182"/>
    </row>
    <row r="77" spans="2:32" ht="9.9499999999999993" customHeight="1" x14ac:dyDescent="0.25">
      <c r="B77" s="176"/>
    </row>
    <row r="78" spans="2:32" ht="9.9499999999999993" customHeight="1" x14ac:dyDescent="0.25">
      <c r="B78" s="176"/>
    </row>
    <row r="79" spans="2:32" ht="16.5" customHeight="1" x14ac:dyDescent="0.3">
      <c r="B79" s="176"/>
      <c r="D79" s="6" t="s">
        <v>258</v>
      </c>
      <c r="E79" s="6"/>
    </row>
    <row r="80" spans="2:32" ht="9.9499999999999993" customHeight="1" x14ac:dyDescent="0.25">
      <c r="B80" s="176"/>
    </row>
    <row r="81" spans="2:31" ht="30" customHeight="1" x14ac:dyDescent="0.25">
      <c r="B81" s="176"/>
      <c r="F81" s="179" t="s">
        <v>16</v>
      </c>
      <c r="G81" s="179"/>
      <c r="H81" s="51"/>
      <c r="I81" s="179" t="s">
        <v>13</v>
      </c>
      <c r="J81" s="179"/>
      <c r="K81" s="51"/>
      <c r="L81" s="179" t="s">
        <v>14</v>
      </c>
      <c r="M81" s="179"/>
      <c r="N81" s="51"/>
      <c r="O81" s="179" t="s">
        <v>12</v>
      </c>
      <c r="P81" s="179"/>
      <c r="Q81" s="51"/>
      <c r="R81" s="179" t="s">
        <v>15</v>
      </c>
      <c r="S81" s="179"/>
      <c r="T81" s="51"/>
      <c r="U81" s="178" t="s">
        <v>661</v>
      </c>
      <c r="V81" s="178"/>
      <c r="W81" s="53"/>
      <c r="X81" s="178" t="s">
        <v>663</v>
      </c>
      <c r="Y81" s="178"/>
      <c r="Z81" s="51"/>
      <c r="AA81" s="179" t="s">
        <v>662</v>
      </c>
      <c r="AB81" s="179"/>
      <c r="AC81" s="51"/>
      <c r="AD81" s="179" t="s">
        <v>664</v>
      </c>
      <c r="AE81" s="179"/>
    </row>
    <row r="82" spans="2:31" ht="9.9499999999999993" customHeight="1" x14ac:dyDescent="0.25">
      <c r="B82" s="176"/>
    </row>
    <row r="83" spans="2:31" ht="16.5" customHeight="1" x14ac:dyDescent="0.25">
      <c r="B83" s="176"/>
      <c r="D83" s="9" t="s">
        <v>19</v>
      </c>
      <c r="E83" s="9"/>
      <c r="F83" s="10"/>
      <c r="G83" s="9"/>
      <c r="H83" s="9"/>
      <c r="I83" s="10"/>
      <c r="J83" s="9"/>
      <c r="K83" s="9"/>
      <c r="L83" s="10"/>
      <c r="M83" s="9"/>
      <c r="N83" s="9"/>
      <c r="O83" s="10"/>
      <c r="P83" s="9"/>
      <c r="Q83" s="9"/>
      <c r="R83" s="10"/>
      <c r="S83" s="9"/>
      <c r="T83" s="9"/>
      <c r="U83" s="10"/>
      <c r="V83" s="9"/>
      <c r="W83" s="9"/>
      <c r="X83" s="10"/>
      <c r="Y83" s="9"/>
      <c r="Z83" s="9"/>
      <c r="AA83" s="10"/>
      <c r="AB83" s="9"/>
      <c r="AC83" s="9"/>
      <c r="AD83" s="10"/>
    </row>
    <row r="84" spans="2:31" ht="9.9499999999999993" customHeight="1" x14ac:dyDescent="0.25">
      <c r="B84" s="176"/>
    </row>
    <row r="85" spans="2:31" ht="9.9499999999999993" customHeight="1" x14ac:dyDescent="0.25">
      <c r="B85" s="176"/>
    </row>
    <row r="86" spans="2:31" ht="16.5" customHeight="1" x14ac:dyDescent="0.25">
      <c r="B86" s="176"/>
      <c r="D86" s="16" t="s">
        <v>491</v>
      </c>
      <c r="E86" s="16"/>
      <c r="F86" s="12"/>
      <c r="G86" s="14">
        <f>IF($F$7="No",1,IF($F$72="Yes",F86,1))</f>
        <v>1</v>
      </c>
      <c r="I86" s="12"/>
      <c r="J86" s="14">
        <f>IF($F$7="No",1,IF($F$72="Yes",I86,1))</f>
        <v>1</v>
      </c>
      <c r="L86" s="12"/>
      <c r="M86" s="14">
        <f>IF($F$7="No",1,IF($F$72="Yes",L86,1))</f>
        <v>1</v>
      </c>
      <c r="O86" s="12"/>
      <c r="P86" s="14">
        <f>IF($F$7="No",1,IF($F$72="Yes",O86,1))</f>
        <v>1</v>
      </c>
      <c r="R86" s="12"/>
      <c r="S86" s="14">
        <f>IF($F$7="No",1,IF($F$72="Yes",R86,1))</f>
        <v>1</v>
      </c>
      <c r="U86" s="12"/>
      <c r="V86" s="14">
        <f>IF($F$7="No",1,IF($F$72="Yes",U86,1))</f>
        <v>1</v>
      </c>
      <c r="X86" s="12"/>
      <c r="Y86" s="14">
        <f>IF($F$7="No",1,IF($F$72="Yes",X86,1))</f>
        <v>1</v>
      </c>
      <c r="AA86" s="12"/>
      <c r="AB86" s="14">
        <f>IF($F$7="No",1,IF($F$72="Yes",AA86,1))</f>
        <v>1</v>
      </c>
      <c r="AD86" s="12"/>
      <c r="AE86" s="14">
        <f>IF($F$7="No",1,IF($F$72="Yes",AD86,1))</f>
        <v>1</v>
      </c>
    </row>
    <row r="87" spans="2:31" ht="16.5" customHeight="1" x14ac:dyDescent="0.25">
      <c r="B87" s="176"/>
      <c r="D87" s="16" t="s">
        <v>468</v>
      </c>
      <c r="E87" s="16"/>
      <c r="F87" s="12"/>
      <c r="G87" s="14">
        <f>IF($F$7="No",1,IF($F74="No",1,IF($F74="",1,IF($F74="Yes - tool default",'Default parameters'!$L$20,'User inputs - bird populations'!F87))))</f>
        <v>1</v>
      </c>
      <c r="I87" s="12"/>
      <c r="J87" s="14">
        <f>IF($F$7="No",1,IF($F74="No",1,IF($F74="",1,IF($F74="Yes - tool default",'Default parameters'!$M$20,'User inputs - bird populations'!I87))))</f>
        <v>1</v>
      </c>
      <c r="L87" s="12"/>
      <c r="M87" s="14">
        <f>IF($F$7="No",1,IF($F74="No",1,IF($F74="",1,IF($F74="Yes - tool default",'Default parameters'!$N$20,'User inputs - bird populations'!L87))))</f>
        <v>1</v>
      </c>
      <c r="O87" s="12"/>
      <c r="P87" s="14">
        <f>IF($F$7="No",1,IF($F74="No",1,IF($F74="",1,IF($F74="Yes - tool default",'Default parameters'!$O$20,'User inputs - bird populations'!O87))))</f>
        <v>1</v>
      </c>
      <c r="R87" s="12"/>
      <c r="S87" s="14">
        <f>IF($F$7="No",1,IF($F74="No",1,IF($F74="",1,IF($F74="Yes - tool default",'Default parameters'!$P$20,'User inputs - bird populations'!R87))))</f>
        <v>1</v>
      </c>
      <c r="U87" s="12"/>
      <c r="V87" s="14">
        <f>IF($F$7="No",1,IF($F74="No",1,IF($F74="",1,IF($F74="Yes - tool default",'Default parameters'!$Q$20,'User inputs - bird populations'!U87))))</f>
        <v>1</v>
      </c>
      <c r="X87" s="12"/>
      <c r="Y87" s="14">
        <f>IF($F$7="No",1,IF($F74="No",1,IF($F74="",1,IF($F74="Yes - tool default",'Default parameters'!$R$20,'User inputs - bird populations'!X87))))</f>
        <v>1</v>
      </c>
      <c r="AA87" s="12"/>
      <c r="AB87" s="14">
        <f>IF($F$7="No",1,IF($F74="No",1,IF($F74="",1,IF($F74="Yes - tool default",'Default parameters'!$S$20,'User inputs - bird populations'!AA87))))</f>
        <v>1</v>
      </c>
      <c r="AD87" s="12"/>
      <c r="AE87" s="14">
        <f>IF($F$7="No",1,IF($F74="No",1,IF($F74="",1,IF($F74="Yes - tool default",'Default parameters'!$T$20,'User inputs - bird populations'!AD87))))</f>
        <v>1</v>
      </c>
    </row>
    <row r="88" spans="2:31" ht="16.5" customHeight="1" x14ac:dyDescent="0.25">
      <c r="B88" s="176"/>
      <c r="D88" s="16" t="s">
        <v>475</v>
      </c>
      <c r="E88" s="16"/>
      <c r="F88" s="12"/>
      <c r="G88" s="14">
        <f>IF($F$7="No",1,IF($F$74="No",1,IF($F$74="",1,IF($F76="No",1,IF($F76="",1,IF($F76="Yes - tool default",(1-'Default parameters'!$L$21),'User inputs - bird populations'!F88))))))</f>
        <v>1</v>
      </c>
      <c r="I88" s="12"/>
      <c r="J88" s="14">
        <f>IF($F$7="No",1,IF($F$74="No",1,IF($F$74="",1,IF($F76="No",1,IF($F76="",1,IF($F76="Yes - tool default",(1-'Default parameters'!$M$21),'User inputs - bird populations'!I88))))))</f>
        <v>1</v>
      </c>
      <c r="L88" s="12"/>
      <c r="M88" s="14">
        <f>IF($F$7="No",1,IF($F$74="No",1,IF($F$74="",1,IF($F76="No",1,IF($F76="",1,IF($F76="Yes - tool default",(1-'Default parameters'!$N$21),'User inputs - bird populations'!L88))))))</f>
        <v>1</v>
      </c>
      <c r="O88" s="12"/>
      <c r="P88" s="14">
        <f>IF($F$7="No",1,IF($F$74="No",1,IF($F$74="",1,IF($F76="No",1,IF($F76="",1,IF($F76="Yes - tool default",(1-'Default parameters'!$O$21),'User inputs - bird populations'!O88))))))</f>
        <v>1</v>
      </c>
      <c r="R88" s="12"/>
      <c r="S88" s="14">
        <f>IF($F$7="No",1,IF($F$74="No",1,IF($F$74="",1,IF($F76="No",1,IF($F76="",1,IF($F76="Yes - tool default",(1-'Default parameters'!$P$21),'User inputs - bird populations'!R88))))))</f>
        <v>1</v>
      </c>
      <c r="U88" s="12"/>
      <c r="V88" s="14">
        <f>IF($F$7="No",1,IF($F$74="No",1,IF($F$74="",1,IF($F76="No",1,IF($F76="",1,IF($F76="Yes - tool default",(1-'Default parameters'!$Q$21),'User inputs - bird populations'!U88))))))</f>
        <v>1</v>
      </c>
      <c r="X88" s="12"/>
      <c r="Y88" s="14">
        <f>IF($F$7="No",1,IF($F$74="No",1,IF($F$74="",1,IF($F76="No",1,IF($F76="",1,IF($F76="Yes - tool default",(1-'Default parameters'!$R$21),'User inputs - bird populations'!X88))))))</f>
        <v>1</v>
      </c>
      <c r="AA88" s="12"/>
      <c r="AB88" s="14">
        <f>IF($F$7="No",1,IF($F$74="No",1,IF($F$74="",1,IF($F76="No",1,IF($F76="",1,IF($F76="Yes - tool default",(1-'Default parameters'!$S$21),'User inputs - bird populations'!AA88))))))</f>
        <v>1</v>
      </c>
      <c r="AD88" s="12"/>
      <c r="AE88" s="14">
        <f>IF($F$7="No",1,IF($F$74="No",1,IF($F$74="",1,IF($F76="No",1,IF($F76="",1,IF($F76="Yes - tool default",(1-'Default parameters'!$T$21),'User inputs - bird populations'!AD88))))))</f>
        <v>1</v>
      </c>
    </row>
    <row r="89" spans="2:31" ht="16.5" customHeight="1" x14ac:dyDescent="0.25">
      <c r="B89" s="176"/>
    </row>
    <row r="90" spans="2:31" ht="16.5" customHeight="1" x14ac:dyDescent="0.25">
      <c r="B90" s="176"/>
      <c r="D90" s="16" t="s">
        <v>488</v>
      </c>
      <c r="E90" s="16"/>
      <c r="F90" s="55"/>
      <c r="G90" s="55"/>
      <c r="I90" s="55"/>
      <c r="J90" s="55"/>
      <c r="L90" s="12"/>
      <c r="M90" s="14">
        <f>IF($F$7="No",1,IF($F$72="Yes",L90,1))</f>
        <v>1</v>
      </c>
      <c r="O90" s="12"/>
      <c r="P90" s="14">
        <f>IF($F$7="No",1,IF($F$72="Yes",O90,1))</f>
        <v>1</v>
      </c>
      <c r="R90" s="12"/>
      <c r="S90" s="14">
        <f>IF($F$7="No",1,IF($F$72="Yes",R90,1))</f>
        <v>1</v>
      </c>
      <c r="U90" s="12"/>
      <c r="V90" s="14">
        <f>IF($F$7="No",1,IF($F$72="Yes",U90,1))</f>
        <v>1</v>
      </c>
      <c r="X90" s="12"/>
      <c r="Y90" s="14">
        <f>IF($F$7="No",1,IF($F$72="Yes",X90,1))</f>
        <v>1</v>
      </c>
      <c r="AA90" s="12"/>
      <c r="AB90" s="14">
        <f>IF($F$7="No",1,IF($F$72="Yes",AA90,1))</f>
        <v>1</v>
      </c>
      <c r="AD90" s="55"/>
      <c r="AE90" s="55"/>
    </row>
    <row r="91" spans="2:31" ht="16.5" customHeight="1" x14ac:dyDescent="0.25">
      <c r="B91" s="176"/>
      <c r="D91" s="16" t="s">
        <v>469</v>
      </c>
      <c r="E91" s="16"/>
      <c r="F91" s="55"/>
      <c r="G91" s="55"/>
      <c r="I91" s="55"/>
      <c r="J91" s="55"/>
      <c r="L91" s="12"/>
      <c r="M91" s="14">
        <f>IF($F$7="No",1,IF($F74="No",1,IF($F74="",1,IF($F74="Yes - tool default",'Default parameters'!$N$20,'User inputs - bird populations'!L91))))</f>
        <v>1</v>
      </c>
      <c r="O91" s="12"/>
      <c r="P91" s="14">
        <f>IF($F$7="No",1,IF($F74="No",1,IF($F74="",1,IF($F74="Yes - tool default",'Default parameters'!$O$20,'User inputs - bird populations'!O91))))</f>
        <v>1</v>
      </c>
      <c r="R91" s="12"/>
      <c r="S91" s="14">
        <f>IF($F$7="No",1,IF($F74="No",1,IF($F74="",1,IF($F74="Yes - tool default",'Default parameters'!$P$20,'User inputs - bird populations'!R91))))</f>
        <v>1</v>
      </c>
      <c r="U91" s="12"/>
      <c r="V91" s="14">
        <f>IF($F$7="No",1,IF($F74="No",1,IF($F74="",1,IF($F74="Yes - tool default",'Default parameters'!$Q$20,'User inputs - bird populations'!U91))))</f>
        <v>1</v>
      </c>
      <c r="X91" s="12"/>
      <c r="Y91" s="14">
        <f>IF($F$7="No",1,IF($F74="No",1,IF($F74="",1,IF($F74="Yes - tool default",'Default parameters'!$R$20,'User inputs - bird populations'!X91))))</f>
        <v>1</v>
      </c>
      <c r="AA91" s="12"/>
      <c r="AB91" s="14">
        <f>IF($F$7="No",1,IF($F74="No",1,IF($F74="",1,IF($F74="Yes - tool default",'Default parameters'!$S$20,'User inputs - bird populations'!AA91))))</f>
        <v>1</v>
      </c>
      <c r="AD91" s="55"/>
      <c r="AE91" s="55"/>
    </row>
    <row r="92" spans="2:31" ht="16.5" customHeight="1" x14ac:dyDescent="0.25">
      <c r="B92" s="176"/>
      <c r="D92" s="16" t="s">
        <v>470</v>
      </c>
      <c r="E92" s="16"/>
      <c r="F92" s="55"/>
      <c r="G92" s="55"/>
      <c r="I92" s="55"/>
      <c r="J92" s="55"/>
      <c r="L92" s="12"/>
      <c r="M92" s="14">
        <f>IF($F$7="No",1,IF($F$74="No",1,IF($F$74="",1,IF($F76="No",1,IF($F76="",1,IF($F76="Yes - tool default",(1-'Default parameters'!$N$21),'User inputs - bird populations'!L92))))))</f>
        <v>1</v>
      </c>
      <c r="O92" s="12"/>
      <c r="P92" s="14">
        <f>IF($F$7="No",1,IF($F$74="No",1,IF($F$74="",1,IF($F76="No",1,IF($F76="",1,IF($F76="Yes - tool default",(1-'Default parameters'!$O$21),'User inputs - bird populations'!O92))))))</f>
        <v>1</v>
      </c>
      <c r="R92" s="12"/>
      <c r="S92" s="14">
        <f>IF($F$7="No",1,IF($F$74="No",1,IF($F$74="",1,IF($F76="No",1,IF($F76="",1,IF($F76="Yes - tool default",(1-'Default parameters'!$P$21),'User inputs - bird populations'!R92))))))</f>
        <v>1</v>
      </c>
      <c r="U92" s="12"/>
      <c r="V92" s="14">
        <f>IF($F$7="No",1,IF($F$74="No",1,IF($F$74="",1,IF($F76="No",1,IF($F76="",1,IF($F76="Yes - tool default",(1-'Default parameters'!$Q$21),'User inputs - bird populations'!U92))))))</f>
        <v>1</v>
      </c>
      <c r="X92" s="12"/>
      <c r="Y92" s="14">
        <f>IF($F$7="No",1,IF($F$74="No",1,IF($F$74="",1,IF($F76="No",1,IF($F76="",1,IF($F76="Yes - tool default",(1-'Default parameters'!$R$21),'User inputs - bird populations'!X92))))))</f>
        <v>1</v>
      </c>
      <c r="AA92" s="12"/>
      <c r="AB92" s="14">
        <f>IF($F$7="No",1,IF($F$74="No",1,IF($F$74="",1,IF($F76="No",1,IF($F76="",1,IF($F76="Yes - tool default",(1-'Default parameters'!$S$21),'User inputs - bird populations'!AA92))))))</f>
        <v>1</v>
      </c>
      <c r="AD92" s="55"/>
      <c r="AE92" s="55"/>
    </row>
    <row r="93" spans="2:31" ht="16.5" customHeight="1" x14ac:dyDescent="0.25">
      <c r="B93" s="176"/>
      <c r="D93" s="16"/>
      <c r="E93" s="16"/>
    </row>
    <row r="94" spans="2:31" ht="16.5" customHeight="1" x14ac:dyDescent="0.25">
      <c r="B94" s="176"/>
      <c r="D94" s="16" t="s">
        <v>489</v>
      </c>
      <c r="E94" s="16"/>
      <c r="F94" s="12"/>
      <c r="G94" s="14">
        <f>IF($F$7="No",1,IF($F$72="Yes",F94,1))</f>
        <v>1</v>
      </c>
      <c r="I94" s="12"/>
      <c r="J94" s="14">
        <f>IF($F$7="No",1,IF($F$72="Yes",I94,1))</f>
        <v>1</v>
      </c>
      <c r="L94" s="55"/>
      <c r="M94" s="55"/>
      <c r="O94" s="12"/>
      <c r="P94" s="14">
        <f>IF($F$7="No",1,IF($F$72="Yes",O94,1))</f>
        <v>1</v>
      </c>
      <c r="R94" s="55"/>
      <c r="S94" s="55"/>
      <c r="U94" s="55"/>
      <c r="V94" s="55"/>
      <c r="X94" s="12"/>
      <c r="Y94" s="14">
        <f>IF($F$7="No",1,IF($F$72="Yes",X94,1))</f>
        <v>1</v>
      </c>
      <c r="AA94" s="55"/>
      <c r="AB94" s="55"/>
      <c r="AD94" s="12"/>
      <c r="AE94" s="14">
        <f>IF($F$7="No",1,IF($F$72="Yes",AD94,1))</f>
        <v>1</v>
      </c>
    </row>
    <row r="95" spans="2:31" ht="16.5" customHeight="1" x14ac:dyDescent="0.25">
      <c r="B95" s="176"/>
      <c r="D95" s="16" t="s">
        <v>471</v>
      </c>
      <c r="E95" s="16"/>
      <c r="F95" s="12"/>
      <c r="G95" s="14">
        <f>IF($F$7="No",1,IF($F74="No",1,IF($F74="",1,IF($F74="Yes - tool default",'Default parameters'!$L$20,F95))))</f>
        <v>1</v>
      </c>
      <c r="I95" s="12"/>
      <c r="J95" s="14">
        <f>IF($F$7="No",1,IF($F74="No",1,IF($F74="",1,IF($F74="Yes - tool default",'Default parameters'!$M$20,I95))))</f>
        <v>1</v>
      </c>
      <c r="L95" s="55"/>
      <c r="M95" s="55"/>
      <c r="O95" s="12"/>
      <c r="P95" s="14">
        <f>IF($F$7="No",1,IF($F74="No",1,IF($F74="",1,IF($F74="Yes - tool default",'Default parameters'!$O$20,O95))))</f>
        <v>1</v>
      </c>
      <c r="R95" s="55"/>
      <c r="S95" s="55"/>
      <c r="U95" s="55"/>
      <c r="V95" s="55"/>
      <c r="X95" s="12"/>
      <c r="Y95" s="14">
        <f>IF($F$7="No",1,IF($F74="No",1,IF($F74="",1,IF($F74="Yes - tool default",'Default parameters'!$R$20,X95))))</f>
        <v>1</v>
      </c>
      <c r="AA95" s="55"/>
      <c r="AB95" s="55"/>
      <c r="AD95" s="12"/>
      <c r="AE95" s="14">
        <f>IF($F$7="No",1,IF($F74="No",1,IF($F74="",1,IF($F74="Yes - tool default",'Default parameters'!$T$20,AD95))))</f>
        <v>1</v>
      </c>
    </row>
    <row r="96" spans="2:31" ht="16.5" customHeight="1" x14ac:dyDescent="0.25">
      <c r="B96" s="176"/>
      <c r="D96" s="16" t="s">
        <v>472</v>
      </c>
      <c r="E96" s="16"/>
      <c r="F96" s="12"/>
      <c r="G96" s="14">
        <f>IF($F$7="No",1,IF($F$74="No",1,IF($F$74="",1,IF($F76="No",1,IF($F76="",1,IF($F76="Yes - tool default",(1-'Default parameters'!$L$21),F96))))))</f>
        <v>1</v>
      </c>
      <c r="I96" s="12"/>
      <c r="J96" s="14">
        <f>IF($F$7="No",1,IF($F$74="No",1,IF($F$74="",1,IF($F76="No",1,IF($F76="",1,IF($F76="Yes - tool default",(1-'Default parameters'!$M$21),I96))))))</f>
        <v>1</v>
      </c>
      <c r="L96" s="55"/>
      <c r="M96" s="55"/>
      <c r="O96" s="12"/>
      <c r="P96" s="14">
        <f>IF($F$7="No",1,IF($F$74="No",1,IF($F$74="",1,IF($F76="No",1,IF($F76="",1,IF($F76="Yes - tool default",(1-'Default parameters'!$O$21),O96))))))</f>
        <v>1</v>
      </c>
      <c r="R96" s="55"/>
      <c r="S96" s="55"/>
      <c r="U96" s="55"/>
      <c r="V96" s="55"/>
      <c r="X96" s="12"/>
      <c r="Y96" s="14">
        <f>IF($F$7="No",1,IF($F$74="No",1,IF($F$74="",1,IF($F76="No",1,IF($F76="",1,IF($F76="Yes - tool default",(1-'Default parameters'!$R$21),X96))))))</f>
        <v>1</v>
      </c>
      <c r="AA96" s="55"/>
      <c r="AB96" s="55"/>
      <c r="AD96" s="12"/>
      <c r="AE96" s="14">
        <f>IF($F$7="No",1,IF($F$74="No",1,IF($F$74="",1,IF($F76="No",1,IF($F76="",1,IF($F76="Yes - tool default",(1-'Default parameters'!$T$21),AD96))))))</f>
        <v>1</v>
      </c>
    </row>
    <row r="97" spans="2:32" ht="16.5" customHeight="1" x14ac:dyDescent="0.25">
      <c r="B97" s="176"/>
      <c r="D97" s="19"/>
      <c r="E97" s="19"/>
    </row>
    <row r="98" spans="2:32" ht="16.5" customHeight="1" x14ac:dyDescent="0.25">
      <c r="B98" s="176"/>
      <c r="D98" s="16" t="s">
        <v>490</v>
      </c>
      <c r="E98" s="16"/>
      <c r="F98" s="12"/>
      <c r="G98" s="14">
        <f>IF($F$7="No",1,IF($F$72="Yes",F98,1))</f>
        <v>1</v>
      </c>
      <c r="I98" s="12"/>
      <c r="J98" s="14">
        <f>IF($F$7="No",1,IF($F$72="Yes",I98,1))</f>
        <v>1</v>
      </c>
      <c r="L98" s="55"/>
      <c r="M98" s="55"/>
      <c r="O98" s="12"/>
      <c r="P98" s="14">
        <f>IF($F$7="No",1,IF($F$72="Yes",O98,1))</f>
        <v>1</v>
      </c>
      <c r="R98" s="55"/>
      <c r="S98" s="55"/>
      <c r="U98" s="55"/>
      <c r="V98" s="55"/>
      <c r="X98" s="12"/>
      <c r="Y98" s="14">
        <f>IF($F$7="No",1,IF($F$72="Yes",X98,1))</f>
        <v>1</v>
      </c>
      <c r="AA98" s="55"/>
      <c r="AB98" s="55"/>
      <c r="AD98" s="12"/>
      <c r="AE98" s="14">
        <f>IF($F$7="No",1,IF($F$72="Yes",AD98,1))</f>
        <v>1</v>
      </c>
    </row>
    <row r="99" spans="2:32" ht="16.5" customHeight="1" x14ac:dyDescent="0.25">
      <c r="B99" s="176"/>
      <c r="D99" s="16" t="s">
        <v>473</v>
      </c>
      <c r="E99" s="16"/>
      <c r="F99" s="12"/>
      <c r="G99" s="14">
        <f>IF($F$7="No",1,IF($F74="No",1,IF($F74="",1,IF($F74="Yes - tool default",'Default parameters'!$L$20,F99))))</f>
        <v>1</v>
      </c>
      <c r="I99" s="12"/>
      <c r="J99" s="14">
        <f>IF($F$7="No",1,IF($F74="No",1,IF($F74="",1,IF($F74="Yes - tool default",'Default parameters'!$M$20,I99))))</f>
        <v>1</v>
      </c>
      <c r="L99" s="55"/>
      <c r="M99" s="55"/>
      <c r="O99" s="12"/>
      <c r="P99" s="14">
        <f>IF($F$7="No",1,IF($F74="No",1,IF($F74="",1,IF($F74="Yes - tool default",'Default parameters'!$O$20,O99))))</f>
        <v>1</v>
      </c>
      <c r="R99" s="55"/>
      <c r="S99" s="55"/>
      <c r="U99" s="55"/>
      <c r="V99" s="55"/>
      <c r="X99" s="12"/>
      <c r="Y99" s="14">
        <f>IF($F$7="No",1,IF($F74="No",1,IF($F74="",1,IF($F74="Yes - tool default",'Default parameters'!$R$20,X99))))</f>
        <v>1</v>
      </c>
      <c r="AA99" s="55"/>
      <c r="AB99" s="55"/>
      <c r="AD99" s="12"/>
      <c r="AE99" s="14">
        <f>IF($F$7="No",1,IF($F74="No",1,IF($F74="",1,IF($F74="Yes - tool default",'Default parameters'!$T$20,AD99))))</f>
        <v>1</v>
      </c>
    </row>
    <row r="100" spans="2:32" ht="16.5" customHeight="1" x14ac:dyDescent="0.25">
      <c r="B100" s="176"/>
      <c r="D100" s="16" t="s">
        <v>474</v>
      </c>
      <c r="E100" s="16"/>
      <c r="F100" s="12"/>
      <c r="G100" s="14">
        <f>IF($F$7="No",1,IF($F$74="No",1,IF($F$74="",1,IF($F76="No",1,IF($F76="",1,IF($F76="Yes - tool default",(1-'Default parameters'!$L$21),F100))))))</f>
        <v>1</v>
      </c>
      <c r="I100" s="12"/>
      <c r="J100" s="14">
        <f>IF($F$7="No",1,IF($F$74="No",1,IF($F$74="",1,IF($F76="No",1,IF($F76="",1,IF($F76="Yes - tool default",(1-'Default parameters'!$M$21),I100))))))</f>
        <v>1</v>
      </c>
      <c r="L100" s="55"/>
      <c r="M100" s="55"/>
      <c r="O100" s="12"/>
      <c r="P100" s="14">
        <f>IF($F$7="No",1,IF($F$74="No",1,IF($F$74="",1,IF($F76="No",1,IF($F76="",1,IF($F76="Yes - tool default",(1-'Default parameters'!$O$21),O100))))))</f>
        <v>1</v>
      </c>
      <c r="R100" s="55"/>
      <c r="S100" s="55"/>
      <c r="U100" s="55"/>
      <c r="V100" s="55"/>
      <c r="X100" s="12"/>
      <c r="Y100" s="14">
        <f>IF($F$7="No",1,IF($F$74="No",1,IF($F$74="",1,IF($F76="No",1,IF($F76="",1,IF($F76="Yes - tool default",(1-'Default parameters'!$R$21),X100))))))</f>
        <v>1</v>
      </c>
      <c r="AA100" s="55"/>
      <c r="AB100" s="55"/>
      <c r="AD100" s="12"/>
      <c r="AE100" s="14">
        <f>IF($F$7="No",1,IF($F$74="No",1,IF($F$74="",1,IF($F76="No",1,IF($F76="",1,IF($F76="Yes - tool default",(1-'Default parameters'!$T$21),AD100))))))</f>
        <v>1</v>
      </c>
    </row>
    <row r="101" spans="2:32" ht="20.100000000000001" customHeight="1" x14ac:dyDescent="0.25">
      <c r="B101" s="176"/>
      <c r="I101" s="9"/>
      <c r="J101" s="9"/>
    </row>
    <row r="102" spans="2:32" ht="9.9499999999999993" customHeight="1" x14ac:dyDescent="0.25">
      <c r="B102" s="4"/>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row>
  </sheetData>
  <sheetProtection sheet="1" objects="1" scenarios="1"/>
  <mergeCells count="41">
    <mergeCell ref="O50:P50"/>
    <mergeCell ref="R50:S50"/>
    <mergeCell ref="B2:V2"/>
    <mergeCell ref="B9:B39"/>
    <mergeCell ref="F12:G12"/>
    <mergeCell ref="F7:G7"/>
    <mergeCell ref="F10:G10"/>
    <mergeCell ref="F14:G14"/>
    <mergeCell ref="F19:G19"/>
    <mergeCell ref="I19:J19"/>
    <mergeCell ref="L19:M19"/>
    <mergeCell ref="O19:P19"/>
    <mergeCell ref="R19:S19"/>
    <mergeCell ref="U19:V19"/>
    <mergeCell ref="I81:J81"/>
    <mergeCell ref="L81:M81"/>
    <mergeCell ref="O81:P81"/>
    <mergeCell ref="R81:S81"/>
    <mergeCell ref="B40:B70"/>
    <mergeCell ref="F41:G41"/>
    <mergeCell ref="F43:G43"/>
    <mergeCell ref="F45:G45"/>
    <mergeCell ref="F50:G50"/>
    <mergeCell ref="B71:B101"/>
    <mergeCell ref="F72:G72"/>
    <mergeCell ref="F74:G74"/>
    <mergeCell ref="F76:G76"/>
    <mergeCell ref="F81:G81"/>
    <mergeCell ref="I50:J50"/>
    <mergeCell ref="L50:M50"/>
    <mergeCell ref="U81:V81"/>
    <mergeCell ref="X81:Y81"/>
    <mergeCell ref="AA81:AB81"/>
    <mergeCell ref="AD81:AE81"/>
    <mergeCell ref="X19:Y19"/>
    <mergeCell ref="AA19:AB19"/>
    <mergeCell ref="AD19:AE19"/>
    <mergeCell ref="U50:V50"/>
    <mergeCell ref="X50:Y50"/>
    <mergeCell ref="AA50:AB50"/>
    <mergeCell ref="AD50:AE50"/>
  </mergeCells>
  <conditionalFormatting sqref="F10 F14 F21 I21 L21 O21 R21 F45 F76 I83 L83 O83 R83 U83 X83 AA83 AD83 F86:G88 I86:J88 L86:M88 O86:P88 R86:S88 U86:V88 X86:Y88 AA86:AB88 AD86:AE88 L90:M92 O90:P92 R90:S92 U90:V92 X90:Y92 AA90:AB92 F94:G96 I94:J96 O94:P96 X94:Y96 AD94:AE96 F98:G100 I98:J100 O98:P100 X98:Y100 AD98:AE100">
    <cfRule type="expression" dxfId="484" priority="1144">
      <formula>$F$7="No"</formula>
    </cfRule>
  </conditionalFormatting>
  <conditionalFormatting sqref="F12">
    <cfRule type="expression" dxfId="483" priority="1153">
      <formula>$F$7="No"</formula>
    </cfRule>
  </conditionalFormatting>
  <conditionalFormatting sqref="F24 I24 L24 O24 R24 X24 AA24 L28 O28 R28 F32 I32 O32 X32 AD32 F36 I36 O36 X36 AD36">
    <cfRule type="expression" dxfId="482" priority="921">
      <formula>OR($F$10="No",$F$10="")</formula>
    </cfRule>
  </conditionalFormatting>
  <conditionalFormatting sqref="F25 I25 L25 O25 R25 X25 AA25 L29 O29 R29 F33 I33 O33 X33 AD33 F37 I37 O37 X37 AD37">
    <cfRule type="expression" dxfId="481" priority="920">
      <formula>$F$12&lt;&gt;"Yes - user-defined"</formula>
    </cfRule>
  </conditionalFormatting>
  <conditionalFormatting sqref="F26 I26 L26 O26 R26 U26 X26 AA26 AD26 L30 O30 R30 U30 X30 AA30 F34 I34 O34 X34 AD34 F38 I38 O38 X38 AD38">
    <cfRule type="expression" dxfId="480" priority="5">
      <formula>$F$12=""</formula>
    </cfRule>
    <cfRule type="expression" dxfId="479" priority="6">
      <formula>$F$12="No"</formula>
    </cfRule>
  </conditionalFormatting>
  <conditionalFormatting sqref="F26 I26 L26 O26 R26 X26 AA26 L30 O30 R30 F34 I34 O34 X34 AD34 F38 I38 O38 X38 AD38">
    <cfRule type="expression" dxfId="478" priority="919">
      <formula>$F$14&lt;&gt;"Yes - user-defined"</formula>
    </cfRule>
  </conditionalFormatting>
  <conditionalFormatting sqref="F41">
    <cfRule type="expression" dxfId="477" priority="1023">
      <formula>$F$7="No"</formula>
    </cfRule>
  </conditionalFormatting>
  <conditionalFormatting sqref="F43">
    <cfRule type="expression" dxfId="476" priority="1025">
      <formula>$F$7="No"</formula>
    </cfRule>
  </conditionalFormatting>
  <conditionalFormatting sqref="F52 I52 L52 O52 R52 U52 X52 AA52 AD52 F83 I83 L83 O83 R83 U83 X83 AA83 AD83">
    <cfRule type="expression" dxfId="475" priority="11">
      <formula>$F$7="Yes - same over PSs"</formula>
    </cfRule>
  </conditionalFormatting>
  <conditionalFormatting sqref="F52">
    <cfRule type="expression" dxfId="474" priority="36">
      <formula>$F$41&lt;&gt;"Yes"</formula>
    </cfRule>
    <cfRule type="expression" dxfId="473" priority="38">
      <formula>$F$7="No"</formula>
    </cfRule>
  </conditionalFormatting>
  <conditionalFormatting sqref="F55 I55 L55 O55 R55 L59 O59 R59 U59 X59 AA59 F63 I63 O63 X63 AD63 F67 I67 O67 X67 AD67">
    <cfRule type="expression" dxfId="471" priority="916">
      <formula>$F$41&lt;&gt;"Yes"</formula>
    </cfRule>
  </conditionalFormatting>
  <conditionalFormatting sqref="F56 I56 L56 O56 R56 L60 O60 R60 U60 X60 AA60 F64 I64 O64 X64 AD64 F68 I68 O68 X68 AD68">
    <cfRule type="expression" dxfId="470" priority="915">
      <formula>$F$43&lt;&gt;"Yes - user-defined"</formula>
    </cfRule>
  </conditionalFormatting>
  <conditionalFormatting sqref="F57 I57 L57 O57 R57 L61 O61 R61 U61 X61 AA61 F65 I65 O65 X65 AD65 F69 I69 O69 X69 AD69">
    <cfRule type="expression" dxfId="469" priority="914">
      <formula>$F$45&lt;&gt;"Yes - user-defined"</formula>
    </cfRule>
  </conditionalFormatting>
  <conditionalFormatting sqref="F57 I57 L57 O57 R57 U57 X57 AA57 AD57 L61 O61 R61 U61 X61 AA61 F65 I65 O65 X65 AD65 F69 I69 O69 X69 AD69">
    <cfRule type="expression" dxfId="468" priority="3">
      <formula>$F$43=""</formula>
    </cfRule>
    <cfRule type="expression" dxfId="467" priority="4">
      <formula>$F$43="No"</formula>
    </cfRule>
  </conditionalFormatting>
  <conditionalFormatting sqref="F72">
    <cfRule type="expression" dxfId="466" priority="971">
      <formula>$F$7="No"</formula>
    </cfRule>
  </conditionalFormatting>
  <conditionalFormatting sqref="F74">
    <cfRule type="expression" dxfId="465" priority="973">
      <formula>$F$7="No"</formula>
    </cfRule>
  </conditionalFormatting>
  <conditionalFormatting sqref="F83">
    <cfRule type="expression" dxfId="464" priority="181">
      <formula>#REF!="No"</formula>
    </cfRule>
    <cfRule type="expression" dxfId="463" priority="10">
      <formula>$F$7="No"</formula>
    </cfRule>
  </conditionalFormatting>
  <conditionalFormatting sqref="F86 I86 L86 O86 R86 U86 X86 AA86 AD86 L90 O90 R90 U90 X90 AA90 F94 I94 O94 X94 AD94 F98 I98 O98 X98 AD98">
    <cfRule type="expression" dxfId="461" priority="9">
      <formula>$F$72="No"</formula>
    </cfRule>
  </conditionalFormatting>
  <conditionalFormatting sqref="F87 I87 L87 O87 R87 U87 X87 AA87 AD87 L91 O91 R91 U91 X91 AA91 F95 I95 O95 X95 AD95 F99 I99 O99 X99 AD99">
    <cfRule type="expression" dxfId="460" priority="8">
      <formula>$F$74&lt;&gt;"Yes - user-defined"</formula>
    </cfRule>
  </conditionalFormatting>
  <conditionalFormatting sqref="F88 I88 L88 O88 R88 U88 X88 AA88 AD88 L92 O92 R92 U92 X92 AA92 F96 I96 O96 X96 AD96 F100 I100 O100 X100 AD100">
    <cfRule type="expression" dxfId="459" priority="2">
      <formula>$F$74="No"</formula>
    </cfRule>
    <cfRule type="expression" dxfId="458" priority="7">
      <formula>$F$76&lt;&gt;"Yes - user-defined"</formula>
    </cfRule>
    <cfRule type="expression" dxfId="457" priority="1">
      <formula>$F$74=""</formula>
    </cfRule>
  </conditionalFormatting>
  <conditionalFormatting sqref="F24:G26">
    <cfRule type="expression" dxfId="456" priority="1128">
      <formula>$F$7="No"</formula>
    </cfRule>
  </conditionalFormatting>
  <conditionalFormatting sqref="F28:G30">
    <cfRule type="expression" dxfId="455" priority="1118">
      <formula>$F$7="No"</formula>
    </cfRule>
    <cfRule type="expression" dxfId="454" priority="1117">
      <formula>$F$10="No"</formula>
    </cfRule>
  </conditionalFormatting>
  <conditionalFormatting sqref="F32:G34">
    <cfRule type="expression" dxfId="453" priority="1044">
      <formula>$F$7="No"</formula>
    </cfRule>
  </conditionalFormatting>
  <conditionalFormatting sqref="F36:G38">
    <cfRule type="expression" dxfId="452" priority="1037">
      <formula>$F$7="No"</formula>
    </cfRule>
  </conditionalFormatting>
  <conditionalFormatting sqref="F55:G57">
    <cfRule type="expression" dxfId="450" priority="1022">
      <formula>$F$7="No"</formula>
    </cfRule>
  </conditionalFormatting>
  <conditionalFormatting sqref="F59:G61">
    <cfRule type="expression" dxfId="449" priority="1020">
      <formula>$F$10="No"</formula>
    </cfRule>
    <cfRule type="expression" dxfId="448" priority="1021">
      <formula>$F$7="No"</formula>
    </cfRule>
  </conditionalFormatting>
  <conditionalFormatting sqref="F63:G65">
    <cfRule type="expression" dxfId="447" priority="992">
      <formula>$F$7="No"</formula>
    </cfRule>
  </conditionalFormatting>
  <conditionalFormatting sqref="F67:G69">
    <cfRule type="expression" dxfId="446" priority="985">
      <formula>$F$7="No"</formula>
    </cfRule>
  </conditionalFormatting>
  <conditionalFormatting sqref="F90:G92">
    <cfRule type="expression" dxfId="443" priority="436">
      <formula>$F$10="No"</formula>
    </cfRule>
    <cfRule type="expression" dxfId="441" priority="437">
      <formula>$F$7="No"</formula>
    </cfRule>
  </conditionalFormatting>
  <conditionalFormatting sqref="G86:G88">
    <cfRule type="expression" dxfId="437" priority="135">
      <formula>$F$108="No"</formula>
    </cfRule>
  </conditionalFormatting>
  <conditionalFormatting sqref="G94:G96">
    <cfRule type="expression" dxfId="436" priority="43">
      <formula>$F$108="No"</formula>
    </cfRule>
  </conditionalFormatting>
  <conditionalFormatting sqref="G98:G100">
    <cfRule type="expression" dxfId="435" priority="39">
      <formula>$F$108="No"</formula>
    </cfRule>
  </conditionalFormatting>
  <conditionalFormatting sqref="I52">
    <cfRule type="expression" dxfId="434" priority="33">
      <formula>$F$41&lt;&gt;"Yes"</formula>
    </cfRule>
    <cfRule type="expression" dxfId="432" priority="35">
      <formula>$F$7="No"</formula>
    </cfRule>
  </conditionalFormatting>
  <conditionalFormatting sqref="I83">
    <cfRule type="expression" dxfId="430" priority="179">
      <formula>#REF!="No"</formula>
    </cfRule>
  </conditionalFormatting>
  <conditionalFormatting sqref="I24:J26">
    <cfRule type="expression" dxfId="429" priority="1048">
      <formula>$F$7="No"</formula>
    </cfRule>
  </conditionalFormatting>
  <conditionalFormatting sqref="I28:J30">
    <cfRule type="expression" dxfId="428" priority="1035">
      <formula>$F$7="No"</formula>
    </cfRule>
    <cfRule type="expression" dxfId="427" priority="1034">
      <formula>$F$10="No"</formula>
    </cfRule>
  </conditionalFormatting>
  <conditionalFormatting sqref="I32:J34">
    <cfRule type="expression" dxfId="426" priority="1043">
      <formula>$F$7="No"</formula>
    </cfRule>
  </conditionalFormatting>
  <conditionalFormatting sqref="I36:J38">
    <cfRule type="expression" dxfId="425" priority="1036">
      <formula>$F$7="No"</formula>
    </cfRule>
  </conditionalFormatting>
  <conditionalFormatting sqref="I55:J57">
    <cfRule type="expression" dxfId="424" priority="339">
      <formula>$F$7="No"</formula>
    </cfRule>
  </conditionalFormatting>
  <conditionalFormatting sqref="I59:J61">
    <cfRule type="expression" dxfId="423" priority="983">
      <formula>$F$7="No"</formula>
    </cfRule>
    <cfRule type="expression" dxfId="422" priority="982">
      <formula>$F$10="No"</formula>
    </cfRule>
  </conditionalFormatting>
  <conditionalFormatting sqref="I63:J65">
    <cfRule type="expression" dxfId="421" priority="215">
      <formula>$F$7="No"</formula>
    </cfRule>
  </conditionalFormatting>
  <conditionalFormatting sqref="I67:J69">
    <cfRule type="expression" dxfId="420" priority="203">
      <formula>$F$7="No"</formula>
    </cfRule>
  </conditionalFormatting>
  <conditionalFormatting sqref="I90:J92">
    <cfRule type="expression" dxfId="418" priority="421">
      <formula>$F$10="No"</formula>
    </cfRule>
    <cfRule type="expression" dxfId="417" priority="422">
      <formula>$F$7="No"</formula>
    </cfRule>
  </conditionalFormatting>
  <conditionalFormatting sqref="J86:J88">
    <cfRule type="expression" dxfId="414" priority="131">
      <formula>$F$108="No"</formula>
    </cfRule>
  </conditionalFormatting>
  <conditionalFormatting sqref="J94:J96">
    <cfRule type="expression" dxfId="413" priority="51">
      <formula>$F$108="No"</formula>
    </cfRule>
  </conditionalFormatting>
  <conditionalFormatting sqref="J98:J100">
    <cfRule type="expression" dxfId="412" priority="47">
      <formula>$F$108="No"</formula>
    </cfRule>
  </conditionalFormatting>
  <conditionalFormatting sqref="L52">
    <cfRule type="expression" dxfId="410" priority="32">
      <formula>$F$7="No"</formula>
    </cfRule>
    <cfRule type="expression" dxfId="409" priority="30">
      <formula>$F$41&lt;&gt;"Yes"</formula>
    </cfRule>
  </conditionalFormatting>
  <conditionalFormatting sqref="L83">
    <cfRule type="expression" dxfId="407" priority="177">
      <formula>#REF!="No"</formula>
    </cfRule>
  </conditionalFormatting>
  <conditionalFormatting sqref="L24:M26">
    <cfRule type="expression" dxfId="406" priority="1047">
      <formula>$F$7="No"</formula>
    </cfRule>
  </conditionalFormatting>
  <conditionalFormatting sqref="L28:M30">
    <cfRule type="expression" dxfId="405" priority="1038">
      <formula>$F$7="No"</formula>
    </cfRule>
  </conditionalFormatting>
  <conditionalFormatting sqref="L32:M34">
    <cfRule type="expression" dxfId="404" priority="1033">
      <formula>$F$7="No"</formula>
    </cfRule>
    <cfRule type="expression" dxfId="403" priority="1032">
      <formula>$F$10="No"</formula>
    </cfRule>
  </conditionalFormatting>
  <conditionalFormatting sqref="L36:M38">
    <cfRule type="expression" dxfId="402" priority="1029">
      <formula>$F$7="No"</formula>
    </cfRule>
    <cfRule type="expression" dxfId="401" priority="1028">
      <formula>$F$10="No"</formula>
    </cfRule>
  </conditionalFormatting>
  <conditionalFormatting sqref="L55:M57">
    <cfRule type="expression" dxfId="400" priority="338">
      <formula>$F$7="No"</formula>
    </cfRule>
  </conditionalFormatting>
  <conditionalFormatting sqref="L59:M61">
    <cfRule type="expression" dxfId="399" priority="986">
      <formula>$F$7="No"</formula>
    </cfRule>
  </conditionalFormatting>
  <conditionalFormatting sqref="L63:M65">
    <cfRule type="expression" dxfId="398" priority="981">
      <formula>$F$7="No"</formula>
    </cfRule>
    <cfRule type="expression" dxfId="397" priority="980">
      <formula>$F$10="No"</formula>
    </cfRule>
  </conditionalFormatting>
  <conditionalFormatting sqref="L67:M69">
    <cfRule type="expression" dxfId="396" priority="977">
      <formula>$F$7="No"</formula>
    </cfRule>
    <cfRule type="expression" dxfId="395" priority="976">
      <formula>$F$10="No"</formula>
    </cfRule>
  </conditionalFormatting>
  <conditionalFormatting sqref="L94:M96">
    <cfRule type="expression" dxfId="392" priority="420">
      <formula>$F$7="No"</formula>
    </cfRule>
    <cfRule type="expression" dxfId="391" priority="419">
      <formula>$F$10="No"</formula>
    </cfRule>
  </conditionalFormatting>
  <conditionalFormatting sqref="L98:M100">
    <cfRule type="expression" dxfId="390" priority="416">
      <formula>$F$7="No"</formula>
    </cfRule>
    <cfRule type="expression" dxfId="389" priority="415">
      <formula>$F$10="No"</formula>
    </cfRule>
  </conditionalFormatting>
  <conditionalFormatting sqref="M86:M88">
    <cfRule type="expression" dxfId="388" priority="127">
      <formula>$F$108="No"</formula>
    </cfRule>
  </conditionalFormatting>
  <conditionalFormatting sqref="M90:M92">
    <cfRule type="expression" dxfId="387" priority="123">
      <formula>$F$108="No"</formula>
    </cfRule>
  </conditionalFormatting>
  <conditionalFormatting sqref="O52">
    <cfRule type="expression" dxfId="386" priority="29">
      <formula>$F$7="No"</formula>
    </cfRule>
    <cfRule type="expression" dxfId="384" priority="27">
      <formula>$F$41&lt;&gt;"Yes"</formula>
    </cfRule>
  </conditionalFormatting>
  <conditionalFormatting sqref="O83">
    <cfRule type="expression" dxfId="383" priority="175">
      <formula>#REF!="No"</formula>
    </cfRule>
  </conditionalFormatting>
  <conditionalFormatting sqref="O24:P26">
    <cfRule type="expression" dxfId="381" priority="1046">
      <formula>$F$7="No"</formula>
    </cfRule>
  </conditionalFormatting>
  <conditionalFormatting sqref="O28:P30">
    <cfRule type="expression" dxfId="380" priority="1040">
      <formula>$F$7="No"</formula>
    </cfRule>
  </conditionalFormatting>
  <conditionalFormatting sqref="O32:P34">
    <cfRule type="expression" dxfId="379" priority="1042">
      <formula>$F$7="No"</formula>
    </cfRule>
  </conditionalFormatting>
  <conditionalFormatting sqref="O36:P38">
    <cfRule type="expression" dxfId="378" priority="1041">
      <formula>$F$7="No"</formula>
    </cfRule>
  </conditionalFormatting>
  <conditionalFormatting sqref="O55:P57">
    <cfRule type="expression" dxfId="377" priority="337">
      <formula>$F$7="No"</formula>
    </cfRule>
  </conditionalFormatting>
  <conditionalFormatting sqref="O59:P61">
    <cfRule type="expression" dxfId="376" priority="458">
      <formula>$F$7="No"</formula>
    </cfRule>
  </conditionalFormatting>
  <conditionalFormatting sqref="O63:P65">
    <cfRule type="expression" dxfId="375" priority="214">
      <formula>$F$7="No"</formula>
    </cfRule>
  </conditionalFormatting>
  <conditionalFormatting sqref="O67:P69">
    <cfRule type="expression" dxfId="374" priority="202">
      <formula>$F$7="No"</formula>
    </cfRule>
  </conditionalFormatting>
  <conditionalFormatting sqref="P86:P88">
    <cfRule type="expression" dxfId="369" priority="119">
      <formula>$F$108="No"</formula>
    </cfRule>
  </conditionalFormatting>
  <conditionalFormatting sqref="P90:P92">
    <cfRule type="expression" dxfId="368" priority="111">
      <formula>$F$108="No"</formula>
    </cfRule>
  </conditionalFormatting>
  <conditionalFormatting sqref="P94:P96">
    <cfRule type="expression" dxfId="367" priority="59">
      <formula>$F$108="No"</formula>
    </cfRule>
  </conditionalFormatting>
  <conditionalFormatting sqref="P98:P100">
    <cfRule type="expression" dxfId="366" priority="55">
      <formula>$F$108="No"</formula>
    </cfRule>
  </conditionalFormatting>
  <conditionalFormatting sqref="R52">
    <cfRule type="expression" dxfId="364" priority="24">
      <formula>$F$41&lt;&gt;"Yes"</formula>
    </cfRule>
    <cfRule type="expression" dxfId="363" priority="26">
      <formula>$F$7="No"</formula>
    </cfRule>
  </conditionalFormatting>
  <conditionalFormatting sqref="R83">
    <cfRule type="expression" dxfId="361" priority="173">
      <formula>#REF!="No"</formula>
    </cfRule>
  </conditionalFormatting>
  <conditionalFormatting sqref="R24:S26">
    <cfRule type="expression" dxfId="360" priority="1045">
      <formula>$F$7="No"</formula>
    </cfRule>
  </conditionalFormatting>
  <conditionalFormatting sqref="R28:S30">
    <cfRule type="expression" dxfId="359" priority="1039">
      <formula>$F$7="No"</formula>
    </cfRule>
  </conditionalFormatting>
  <conditionalFormatting sqref="R32:S34">
    <cfRule type="expression" dxfId="358" priority="1031">
      <formula>$F$7="No"</formula>
    </cfRule>
    <cfRule type="expression" dxfId="357" priority="1030">
      <formula>$F$10="No"</formula>
    </cfRule>
  </conditionalFormatting>
  <conditionalFormatting sqref="R36:S38">
    <cfRule type="expression" dxfId="356" priority="1027">
      <formula>$F$7="No"</formula>
    </cfRule>
    <cfRule type="expression" dxfId="355" priority="1026">
      <formula>$F$10="No"</formula>
    </cfRule>
  </conditionalFormatting>
  <conditionalFormatting sqref="R55:S57">
    <cfRule type="expression" dxfId="354" priority="336">
      <formula>$F$7="No"</formula>
    </cfRule>
  </conditionalFormatting>
  <conditionalFormatting sqref="R59:S61">
    <cfRule type="expression" dxfId="353" priority="457">
      <formula>$F$7="No"</formula>
    </cfRule>
  </conditionalFormatting>
  <conditionalFormatting sqref="R63:S65">
    <cfRule type="expression" dxfId="352" priority="979">
      <formula>$F$7="No"</formula>
    </cfRule>
    <cfRule type="expression" dxfId="351" priority="978">
      <formula>$F$10="No"</formula>
    </cfRule>
  </conditionalFormatting>
  <conditionalFormatting sqref="R67:S69">
    <cfRule type="expression" dxfId="350" priority="975">
      <formula>$F$7="No"</formula>
    </cfRule>
    <cfRule type="expression" dxfId="349" priority="974">
      <formula>$F$10="No"</formula>
    </cfRule>
  </conditionalFormatting>
  <conditionalFormatting sqref="R94:S96">
    <cfRule type="expression" dxfId="346" priority="418">
      <formula>$F$7="No"</formula>
    </cfRule>
    <cfRule type="expression" dxfId="345" priority="417">
      <formula>$F$10="No"</formula>
    </cfRule>
  </conditionalFormatting>
  <conditionalFormatting sqref="R98:S100">
    <cfRule type="expression" dxfId="344" priority="413">
      <formula>$F$10="No"</formula>
    </cfRule>
    <cfRule type="expression" dxfId="343" priority="414">
      <formula>$F$7="No"</formula>
    </cfRule>
  </conditionalFormatting>
  <conditionalFormatting sqref="S86:S88">
    <cfRule type="expression" dxfId="342" priority="115">
      <formula>$F$108="No"</formula>
    </cfRule>
  </conditionalFormatting>
  <conditionalFormatting sqref="S90:S92">
    <cfRule type="expression" dxfId="341" priority="107">
      <formula>$F$108="No"</formula>
    </cfRule>
  </conditionalFormatting>
  <conditionalFormatting sqref="U21">
    <cfRule type="expression" dxfId="340" priority="243">
      <formula>$F$7="No"</formula>
    </cfRule>
  </conditionalFormatting>
  <conditionalFormatting sqref="U24">
    <cfRule type="expression" dxfId="339" priority="881">
      <formula>OR($F$10="No",$F$10="")</formula>
    </cfRule>
  </conditionalFormatting>
  <conditionalFormatting sqref="U25">
    <cfRule type="expression" dxfId="338" priority="880">
      <formula>$F$12&lt;&gt;"Yes - user-defined"</formula>
    </cfRule>
  </conditionalFormatting>
  <conditionalFormatting sqref="U26">
    <cfRule type="expression" dxfId="337" priority="879">
      <formula>$F$14&lt;&gt;"Yes - user-defined"</formula>
    </cfRule>
  </conditionalFormatting>
  <conditionalFormatting sqref="U28">
    <cfRule type="expression" dxfId="336" priority="905">
      <formula>$F$10="No"</formula>
    </cfRule>
  </conditionalFormatting>
  <conditionalFormatting sqref="U29">
    <cfRule type="expression" dxfId="335" priority="239">
      <formula>$F$12&lt;&gt;"Yes - user-defined"</formula>
    </cfRule>
  </conditionalFormatting>
  <conditionalFormatting sqref="U30">
    <cfRule type="expression" dxfId="334" priority="238">
      <formula>$F$14&lt;&gt;"Yes - user-defined"</formula>
    </cfRule>
  </conditionalFormatting>
  <conditionalFormatting sqref="U52">
    <cfRule type="expression" dxfId="332" priority="23">
      <formula>$F$7="No"</formula>
    </cfRule>
    <cfRule type="expression" dxfId="331" priority="21">
      <formula>$F$41&lt;&gt;"Yes"</formula>
    </cfRule>
  </conditionalFormatting>
  <conditionalFormatting sqref="U55">
    <cfRule type="expression" dxfId="330" priority="497">
      <formula>$F$41&lt;&gt;"Yes"</formula>
    </cfRule>
  </conditionalFormatting>
  <conditionalFormatting sqref="U56">
    <cfRule type="expression" dxfId="329" priority="496">
      <formula>$F$43&lt;&gt;"Yes - user-defined"</formula>
    </cfRule>
  </conditionalFormatting>
  <conditionalFormatting sqref="U57">
    <cfRule type="expression" dxfId="328" priority="495">
      <formula>$F$45&lt;&gt;"Yes - user-defined"</formula>
    </cfRule>
  </conditionalFormatting>
  <conditionalFormatting sqref="U83">
    <cfRule type="expression" dxfId="327" priority="171">
      <formula>#REF!="No"</formula>
    </cfRule>
  </conditionalFormatting>
  <conditionalFormatting sqref="U24:V26">
    <cfRule type="expression" dxfId="325" priority="813">
      <formula>$F$7="No"</formula>
    </cfRule>
  </conditionalFormatting>
  <conditionalFormatting sqref="U28:V30">
    <cfRule type="expression" dxfId="324" priority="237">
      <formula>$F$7="No"</formula>
    </cfRule>
  </conditionalFormatting>
  <conditionalFormatting sqref="U32:V34">
    <cfRule type="expression" dxfId="323" priority="774">
      <formula>$F$10="No"</formula>
    </cfRule>
    <cfRule type="expression" dxfId="322" priority="775">
      <formula>$F$7="No"</formula>
    </cfRule>
  </conditionalFormatting>
  <conditionalFormatting sqref="U36:V38">
    <cfRule type="expression" dxfId="321" priority="772">
      <formula>$F$10="No"</formula>
    </cfRule>
    <cfRule type="expression" dxfId="320" priority="773">
      <formula>$F$7="No"</formula>
    </cfRule>
  </conditionalFormatting>
  <conditionalFormatting sqref="U55:V57">
    <cfRule type="expression" dxfId="319" priority="335">
      <formula>$F$7="No"</formula>
    </cfRule>
  </conditionalFormatting>
  <conditionalFormatting sqref="U59:V61">
    <cfRule type="expression" dxfId="317" priority="456">
      <formula>$F$7="No"</formula>
    </cfRule>
  </conditionalFormatting>
  <conditionalFormatting sqref="U63:V65">
    <cfRule type="expression" dxfId="314" priority="258">
      <formula>$F$7="No"</formula>
    </cfRule>
    <cfRule type="expression" dxfId="313" priority="257">
      <formula>$F$10="No"</formula>
    </cfRule>
  </conditionalFormatting>
  <conditionalFormatting sqref="U67:V69">
    <cfRule type="expression" dxfId="312" priority="255">
      <formula>$F$7="No"</formula>
    </cfRule>
    <cfRule type="expression" dxfId="311" priority="254">
      <formula>$F$10="No"</formula>
    </cfRule>
  </conditionalFormatting>
  <conditionalFormatting sqref="U94:V96">
    <cfRule type="expression" dxfId="306" priority="272">
      <formula>$F$10="No"</formula>
    </cfRule>
    <cfRule type="expression" dxfId="305" priority="273">
      <formula>$F$7="No"</formula>
    </cfRule>
  </conditionalFormatting>
  <conditionalFormatting sqref="U98:V100">
    <cfRule type="expression" dxfId="304" priority="269">
      <formula>$F$10="No"</formula>
    </cfRule>
    <cfRule type="expression" dxfId="303" priority="270">
      <formula>$F$7="No"</formula>
    </cfRule>
  </conditionalFormatting>
  <conditionalFormatting sqref="V86:V88">
    <cfRule type="expression" dxfId="299" priority="91">
      <formula>$F$108="No"</formula>
    </cfRule>
  </conditionalFormatting>
  <conditionalFormatting sqref="V90:V92">
    <cfRule type="expression" dxfId="298" priority="103">
      <formula>$F$108="No"</formula>
    </cfRule>
  </conditionalFormatting>
  <conditionalFormatting sqref="X21">
    <cfRule type="expression" dxfId="297" priority="242">
      <formula>$F$7="No"</formula>
    </cfRule>
  </conditionalFormatting>
  <conditionalFormatting sqref="X28">
    <cfRule type="expression" dxfId="296" priority="766">
      <formula>OR($F$10="No",$F$10="")</formula>
    </cfRule>
  </conditionalFormatting>
  <conditionalFormatting sqref="X29">
    <cfRule type="expression" dxfId="295" priority="765">
      <formula>$F$12&lt;&gt;"Yes - user-defined"</formula>
    </cfRule>
  </conditionalFormatting>
  <conditionalFormatting sqref="X30">
    <cfRule type="expression" dxfId="294" priority="764">
      <formula>$F$14&lt;&gt;"Yes - user-defined"</formula>
    </cfRule>
  </conditionalFormatting>
  <conditionalFormatting sqref="X52">
    <cfRule type="expression" dxfId="293" priority="20">
      <formula>$F$7="No"</formula>
    </cfRule>
    <cfRule type="expression" dxfId="292" priority="18">
      <formula>$F$41&lt;&gt;"Yes"</formula>
    </cfRule>
  </conditionalFormatting>
  <conditionalFormatting sqref="X55">
    <cfRule type="expression" dxfId="290" priority="489">
      <formula>$F$41&lt;&gt;"Yes"</formula>
    </cfRule>
  </conditionalFormatting>
  <conditionalFormatting sqref="X56">
    <cfRule type="expression" dxfId="289" priority="488">
      <formula>$F$43&lt;&gt;"Yes - user-defined"</formula>
    </cfRule>
  </conditionalFormatting>
  <conditionalFormatting sqref="X57">
    <cfRule type="expression" dxfId="288" priority="487">
      <formula>$F$45&lt;&gt;"Yes - user-defined"</formula>
    </cfRule>
  </conditionalFormatting>
  <conditionalFormatting sqref="X83">
    <cfRule type="expression" dxfId="286" priority="169">
      <formula>#REF!="No"</formula>
    </cfRule>
  </conditionalFormatting>
  <conditionalFormatting sqref="X24:Y26">
    <cfRule type="expression" dxfId="285" priority="811">
      <formula>$F$7="No"</formula>
    </cfRule>
  </conditionalFormatting>
  <conditionalFormatting sqref="X28:Y30">
    <cfRule type="expression" dxfId="284" priority="710">
      <formula>$F$7="No"</formula>
    </cfRule>
  </conditionalFormatting>
  <conditionalFormatting sqref="X32:Y34">
    <cfRule type="expression" dxfId="283" priority="706">
      <formula>$F$7="No"</formula>
    </cfRule>
  </conditionalFormatting>
  <conditionalFormatting sqref="X36:Y38">
    <cfRule type="expression" dxfId="282" priority="702">
      <formula>$F$7="No"</formula>
    </cfRule>
  </conditionalFormatting>
  <conditionalFormatting sqref="X55:Y57">
    <cfRule type="expression" dxfId="281" priority="333">
      <formula>$F$7="No"</formula>
    </cfRule>
  </conditionalFormatting>
  <conditionalFormatting sqref="X59:Y61">
    <cfRule type="expression" dxfId="279" priority="454">
      <formula>$F$7="No"</formula>
    </cfRule>
  </conditionalFormatting>
  <conditionalFormatting sqref="X63:Y65">
    <cfRule type="expression" dxfId="277" priority="213">
      <formula>$F$7="No"</formula>
    </cfRule>
  </conditionalFormatting>
  <conditionalFormatting sqref="X67:Y69">
    <cfRule type="expression" dxfId="274" priority="201">
      <formula>$F$7="No"</formula>
    </cfRule>
  </conditionalFormatting>
  <conditionalFormatting sqref="Y86:Y88">
    <cfRule type="expression" dxfId="265" priority="87">
      <formula>$F$108="No"</formula>
    </cfRule>
  </conditionalFormatting>
  <conditionalFormatting sqref="Y90:Y92">
    <cfRule type="expression" dxfId="264" priority="99">
      <formula>$F$108="No"</formula>
    </cfRule>
  </conditionalFormatting>
  <conditionalFormatting sqref="Y94:Y96">
    <cfRule type="expression" dxfId="263" priority="63">
      <formula>$F$108="No"</formula>
    </cfRule>
  </conditionalFormatting>
  <conditionalFormatting sqref="Y98:Y100">
    <cfRule type="expression" dxfId="262" priority="67">
      <formula>$F$108="No"</formula>
    </cfRule>
  </conditionalFormatting>
  <conditionalFormatting sqref="AA21">
    <cfRule type="expression" dxfId="261" priority="241">
      <formula>$F$7="No"</formula>
    </cfRule>
  </conditionalFormatting>
  <conditionalFormatting sqref="AA28">
    <cfRule type="expression" dxfId="260" priority="760">
      <formula>$F$10="No"</formula>
    </cfRule>
  </conditionalFormatting>
  <conditionalFormatting sqref="AA29">
    <cfRule type="expression" dxfId="259" priority="236">
      <formula>$F$12&lt;&gt;"Yes - user-defined"</formula>
    </cfRule>
  </conditionalFormatting>
  <conditionalFormatting sqref="AA30">
    <cfRule type="expression" dxfId="258" priority="235">
      <formula>$F$14&lt;&gt;"Yes - user-defined"</formula>
    </cfRule>
  </conditionalFormatting>
  <conditionalFormatting sqref="AA52">
    <cfRule type="expression" dxfId="257" priority="17">
      <formula>$F$7="No"</formula>
    </cfRule>
    <cfRule type="expression" dxfId="255" priority="15">
      <formula>$F$41&lt;&gt;"Yes"</formula>
    </cfRule>
  </conditionalFormatting>
  <conditionalFormatting sqref="AA55">
    <cfRule type="expression" dxfId="254" priority="481">
      <formula>$F$41&lt;&gt;"Yes"</formula>
    </cfRule>
  </conditionalFormatting>
  <conditionalFormatting sqref="AA56">
    <cfRule type="expression" dxfId="253" priority="480">
      <formula>$F$43&lt;&gt;"Yes - user-defined"</formula>
    </cfRule>
  </conditionalFormatting>
  <conditionalFormatting sqref="AA57">
    <cfRule type="expression" dxfId="252" priority="479">
      <formula>$F$45&lt;&gt;"Yes - user-defined"</formula>
    </cfRule>
  </conditionalFormatting>
  <conditionalFormatting sqref="AA83">
    <cfRule type="expression" dxfId="251" priority="167">
      <formula>#REF!="No"</formula>
    </cfRule>
  </conditionalFormatting>
  <conditionalFormatting sqref="AA24:AB26">
    <cfRule type="expression" dxfId="249" priority="757">
      <formula>$F$7="No"</formula>
    </cfRule>
  </conditionalFormatting>
  <conditionalFormatting sqref="AA28:AB30">
    <cfRule type="expression" dxfId="248" priority="234">
      <formula>$F$7="No"</formula>
    </cfRule>
  </conditionalFormatting>
  <conditionalFormatting sqref="AA32:AB34">
    <cfRule type="expression" dxfId="247" priority="755">
      <formula>$F$7="No"</formula>
    </cfRule>
    <cfRule type="expression" dxfId="246" priority="754">
      <formula>$F$10="No"</formula>
    </cfRule>
  </conditionalFormatting>
  <conditionalFormatting sqref="AA36:AB38">
    <cfRule type="expression" dxfId="245" priority="753">
      <formula>$F$7="No"</formula>
    </cfRule>
    <cfRule type="expression" dxfId="244" priority="752">
      <formula>$F$10="No"</formula>
    </cfRule>
  </conditionalFormatting>
  <conditionalFormatting sqref="AA55:AB57">
    <cfRule type="expression" dxfId="243" priority="331">
      <formula>$F$7="No"</formula>
    </cfRule>
  </conditionalFormatting>
  <conditionalFormatting sqref="AA59:AB61">
    <cfRule type="expression" dxfId="241" priority="452">
      <formula>$F$7="No"</formula>
    </cfRule>
  </conditionalFormatting>
  <conditionalFormatting sqref="AA63:AB65">
    <cfRule type="expression" dxfId="239" priority="252">
      <formula>$F$7="No"</formula>
    </cfRule>
    <cfRule type="expression" dxfId="238" priority="251">
      <formula>$F$10="No"</formula>
    </cfRule>
  </conditionalFormatting>
  <conditionalFormatting sqref="AA67:AB69">
    <cfRule type="expression" dxfId="235" priority="248">
      <formula>$F$10="No"</formula>
    </cfRule>
    <cfRule type="expression" dxfId="234" priority="249">
      <formula>$F$7="No"</formula>
    </cfRule>
  </conditionalFormatting>
  <conditionalFormatting sqref="AA94:AB96">
    <cfRule type="expression" dxfId="230" priority="267">
      <formula>$F$7="No"</formula>
    </cfRule>
    <cfRule type="expression" dxfId="229" priority="266">
      <formula>$F$10="No"</formula>
    </cfRule>
  </conditionalFormatting>
  <conditionalFormatting sqref="AA98:AB100">
    <cfRule type="expression" dxfId="228" priority="264">
      <formula>$F$7="No"</formula>
    </cfRule>
    <cfRule type="expression" dxfId="226" priority="263">
      <formula>$F$10="No"</formula>
    </cfRule>
  </conditionalFormatting>
  <conditionalFormatting sqref="AB86:AB88">
    <cfRule type="expression" dxfId="223" priority="83">
      <formula>$F$108="No"</formula>
    </cfRule>
  </conditionalFormatting>
  <conditionalFormatting sqref="AB90:AB92">
    <cfRule type="expression" dxfId="222" priority="95">
      <formula>$F$108="No"</formula>
    </cfRule>
  </conditionalFormatting>
  <conditionalFormatting sqref="AD21">
    <cfRule type="expression" dxfId="221" priority="240">
      <formula>$F$7="No"</formula>
    </cfRule>
  </conditionalFormatting>
  <conditionalFormatting sqref="AD24">
    <cfRule type="expression" dxfId="220" priority="742">
      <formula>OR($F$10="No",$F$10="")</formula>
    </cfRule>
  </conditionalFormatting>
  <conditionalFormatting sqref="AD25">
    <cfRule type="expression" dxfId="219" priority="741">
      <formula>$F$12&lt;&gt;"Yes - user-defined"</formula>
    </cfRule>
  </conditionalFormatting>
  <conditionalFormatting sqref="AD26">
    <cfRule type="expression" dxfId="218" priority="740">
      <formula>$F$14&lt;&gt;"Yes - user-defined"</formula>
    </cfRule>
  </conditionalFormatting>
  <conditionalFormatting sqref="AD52">
    <cfRule type="expression" dxfId="217" priority="12">
      <formula>$F$41&lt;&gt;"Yes"</formula>
    </cfRule>
    <cfRule type="expression" dxfId="216" priority="14">
      <formula>$F$7="No"</formula>
    </cfRule>
  </conditionalFormatting>
  <conditionalFormatting sqref="AD55">
    <cfRule type="expression" dxfId="214" priority="473">
      <formula>$F$41&lt;&gt;"Yes"</formula>
    </cfRule>
  </conditionalFormatting>
  <conditionalFormatting sqref="AD56">
    <cfRule type="expression" dxfId="213" priority="472">
      <formula>$F$43&lt;&gt;"Yes - user-defined"</formula>
    </cfRule>
  </conditionalFormatting>
  <conditionalFormatting sqref="AD57">
    <cfRule type="expression" dxfId="212" priority="471">
      <formula>$F$45&lt;&gt;"Yes - user-defined"</formula>
    </cfRule>
  </conditionalFormatting>
  <conditionalFormatting sqref="AD83">
    <cfRule type="expression" dxfId="211" priority="165">
      <formula>#REF!="No"</formula>
    </cfRule>
  </conditionalFormatting>
  <conditionalFormatting sqref="AD24:AE26">
    <cfRule type="expression" dxfId="209" priority="734">
      <formula>$F$7="No"</formula>
    </cfRule>
  </conditionalFormatting>
  <conditionalFormatting sqref="AD28:AE30">
    <cfRule type="expression" dxfId="208" priority="743">
      <formula>$F$10="No"</formula>
    </cfRule>
    <cfRule type="expression" dxfId="207" priority="744">
      <formula>$F$7="No"</formula>
    </cfRule>
  </conditionalFormatting>
  <conditionalFormatting sqref="AD32:AE34">
    <cfRule type="expression" dxfId="206" priority="718">
      <formula>$F$7="No"</formula>
    </cfRule>
  </conditionalFormatting>
  <conditionalFormatting sqref="AD36:AE38">
    <cfRule type="expression" dxfId="205" priority="714">
      <formula>$F$7="No"</formula>
    </cfRule>
  </conditionalFormatting>
  <conditionalFormatting sqref="AD55:AE57">
    <cfRule type="expression" dxfId="204" priority="329">
      <formula>$F$7="No"</formula>
    </cfRule>
  </conditionalFormatting>
  <conditionalFormatting sqref="AD59:AE61">
    <cfRule type="expression" dxfId="202" priority="245">
      <formula>$F$10="No"</formula>
    </cfRule>
    <cfRule type="expression" dxfId="200" priority="246">
      <formula>$F$7="No"</formula>
    </cfRule>
  </conditionalFormatting>
  <conditionalFormatting sqref="AD63:AE65">
    <cfRule type="expression" dxfId="199" priority="211">
      <formula>$F$7="No"</formula>
    </cfRule>
  </conditionalFormatting>
  <conditionalFormatting sqref="AD67:AE69">
    <cfRule type="expression" dxfId="196" priority="199">
      <formula>$F$7="No"</formula>
    </cfRule>
  </conditionalFormatting>
  <conditionalFormatting sqref="AD90:AE92">
    <cfRule type="expression" dxfId="194" priority="260">
      <formula>$F$10="No"</formula>
    </cfRule>
    <cfRule type="expression" dxfId="193" priority="261">
      <formula>$F$7="No"</formula>
    </cfRule>
  </conditionalFormatting>
  <conditionalFormatting sqref="AE86:AE88">
    <cfRule type="expression" dxfId="186" priority="79">
      <formula>$F$108="No"</formula>
    </cfRule>
  </conditionalFormatting>
  <conditionalFormatting sqref="AE94:AE96">
    <cfRule type="expression" dxfId="185" priority="75">
      <formula>$F$108="No"</formula>
    </cfRule>
  </conditionalFormatting>
  <conditionalFormatting sqref="AE98:AE100">
    <cfRule type="expression" dxfId="184" priority="71">
      <formula>$F$108="No"</formula>
    </cfRule>
  </conditionalFormatting>
  <dataValidations count="13">
    <dataValidation type="whole" allowBlank="1" showInputMessage="1" showErrorMessage="1" sqref="F21 F52 F83 U21" xr:uid="{F29BF647-2E2B-4636-8383-2D553675A8B5}">
      <formula1>0</formula1>
      <formula2>1000000000</formula2>
    </dataValidation>
    <dataValidation allowBlank="1" showInputMessage="1" showErrorMessage="1" promptTitle="Apportioning" prompt="This option should be used if the population of birds at risk of impacts from the wind farm is not the same as the reference population i.e. birds from the reference population will be a subset  of those using the wind farm site(s)." sqref="D10:E10" xr:uid="{2A05417B-7C82-44F5-AE55-9FF5794FF2EF}"/>
    <dataValidation allowBlank="1" showInputMessage="1" showErrorMessage="1" promptTitle="Exclusion of  juveniles" prompt="This option can be used if the reference population refers to adults only. Predicted mortalities to juvenile birds will then be removed from the mortality estimation prior to comparison with the reference population. " sqref="D12:E12" xr:uid="{3962213E-A8A7-4A93-95D6-F4AC1CABCF7E}"/>
    <dataValidation allowBlank="1" showInputMessage="1" showErrorMessage="1" promptTitle="Sabbatical birds" prompt="This option can be used if  the reference population refers to breeding adults in any given year whilst a proportion of the adults exposed to mortality from wind farms are assumed to be sabbatical birds (birds that will not attempt to breed in that year)." sqref="D14:E14" xr:uid="{AC67D50F-10A4-4084-954D-4A8644ABFB03}"/>
    <dataValidation allowBlank="1" showInputMessage="1" showErrorMessage="1" promptTitle="Reference populations" prompt="This option allows total predicted mortalities to be compared against a reference population. Selecting this option generates a relative mortality rate, calculated as mortality as a percentage of population size, in the Results tab." sqref="D7:E7" xr:uid="{A5712952-22FA-4B55-A706-D4B18CC4172D}"/>
    <dataValidation type="decimal" allowBlank="1" showInputMessage="1" showErrorMessage="1" sqref="F24:F26 I24:I26 L24:L26 L28:L30 O24:O26 R24:R26 R28:R30 O28:O30 O32:O34 O36:O38 I32:I34 I36:I38 F32:F34 F36:F38 F55:F57 I55:I57 L55:L57 L59:L61 O55:O57 R55:R57 R59:R61 O59:O61 O63:O65 I63:I65 F63:F65 O67:O69 I67:I69 F67:F69 U63:U65 AD63:AD65 AD67:AD69 AA59:AA61 AA63:AA65 AD24:AD26 AD32:AD34 AD36:AD38 AA67:AA69 X55:X57 U67:U69 AA55:AA57 AD55:AD57 AD59:AD61 U24:U26 X24:X26 U55:U57 X28:X30 X59:X61 AA24:AA26 AA32:AA34 AA36:AA38 X32:X34 X36:X38 U32:U34 U36:U38 X63:X65 X67:X69 U59:U61 F86:F88 I86:I88 U90:U92 L90:L92 O86:O88 R86:R88 R90:R92 O90:O92 O94:O96 I94:I96 F94:F96 O98:O100 I98:I100 F98:F100 U94:U96 AD94:AD96 AD98:AD100 AA90:AA92 AA94:AA96 AA98:AA100 X86:X88 U98:U100 AA86:AA88 AD86:AD88 AD90:AD92 U86:U88 X90:X92 X94:X96 X98:X100 L86:L88" xr:uid="{CA5292A2-C2D9-435F-96A6-A49FF4757B6E}">
      <formula1>0</formula1>
      <formula2>1</formula2>
    </dataValidation>
    <dataValidation allowBlank="1" showInputMessage="1" showErrorMessage="1" promptTitle="Population size" prompt="This input is expected to be the size of the population of interest in individuals." sqref="D21:E21" xr:uid="{175DD0E2-AAB8-4794-B327-77B722925F37}"/>
    <dataValidation allowBlank="1" showInputMessage="1" showErrorMessage="1" promptTitle="Population correction" prompt="This input represents the proportion of the total mortalities that are to be assigned to the reference population if exclude mortalities to birds from other populations has been selected above. The grey cell shows the correction that will be applied." sqref="D24:E24" xr:uid="{25F0134A-F55E-4C7B-A58F-88547AB97165}"/>
    <dataValidation allowBlank="1" showInputMessage="1" showErrorMessage="1" promptTitle="Adult correction" prompt="This row allows a user-defined adult correction to be defined if the &quot;Yes - user-defined&quot; option has been specified above. The grey cells display the correction that will be used for the final analysis. " sqref="D25:E25" xr:uid="{5616653F-55DC-416B-9598-8C2E1986F958}"/>
    <dataValidation allowBlank="1" showInputMessage="1" showErrorMessage="1" promptTitle="Sabbatical rate" prompt="This row allows a user-defined sabbatical rate to be defined if the &quot;Yes - user-defined&quot; option has been specified above. The grey cells display the correction that will be used for the final analysis. " sqref="D26:E26" xr:uid="{0B7A4E0A-812B-4457-B7C5-184766381FC5}"/>
    <dataValidation type="list" allowBlank="1" showInputMessage="1" showErrorMessage="1" sqref="F76:G76 F12:G12 F14:G14 F43:G43 F45:G45 F74:G74" xr:uid="{C5DD31A5-AAAD-46F4-8D92-BADB027162BC}">
      <formula1>"No,Yes - user-defined,Yes - tool default"</formula1>
    </dataValidation>
    <dataValidation type="list" allowBlank="1" showInputMessage="1" showErrorMessage="1" sqref="F41:G41 F10:G10 F72:G72" xr:uid="{03CB0A75-4B37-451E-9D69-1B2AD7EC0277}">
      <formula1>"Yes,No"</formula1>
    </dataValidation>
    <dataValidation type="list" allowBlank="1" showInputMessage="1" showErrorMessage="1" sqref="F7:G7" xr:uid="{51802DBC-7481-4249-B67C-479FB033FC55}">
      <formula1>"Yes - same over PSs,Yes - sum over PSs,No"</formula1>
    </dataValidation>
  </dataValidations>
  <pageMargins left="0.7" right="0.7" top="0.75" bottom="0.75" header="0.3" footer="0.3"/>
  <pageSetup paperSize="9" orientation="portrait" horizontalDpi="300" verticalDpi="0" r:id="rId1"/>
  <extLst>
    <ext xmlns:x14="http://schemas.microsoft.com/office/spreadsheetml/2009/9/main" uri="{78C0D931-6437-407d-A8EE-F0AAD7539E65}">
      <x14:conditionalFormattings>
        <x14:conditionalFormatting xmlns:xm="http://schemas.microsoft.com/office/excel/2006/main">
          <x14:cfRule type="expression" priority="37" id="{17CC6FA9-EF4E-4FA0-9FC1-31C603CF066F}">
            <xm:f>OR('User inputs - run and wind farm'!$E$7=1,'User inputs - run and wind farm'!$E$7="")</xm:f>
            <x14:dxf>
              <font>
                <color theme="0" tint="-0.14996795556505021"/>
              </font>
              <fill>
                <patternFill>
                  <bgColor theme="0" tint="-0.14996795556505021"/>
                </patternFill>
              </fill>
            </x14:dxf>
          </x14:cfRule>
          <xm:sqref>F52</xm:sqref>
        </x14:conditionalFormatting>
        <x14:conditionalFormatting xmlns:xm="http://schemas.microsoft.com/office/excel/2006/main">
          <x14:cfRule type="expression" priority="182" id="{F3800685-0956-4964-A249-E3181444A363}">
            <xm:f>'User inputs - run and wind farm'!$E$7&lt;&gt;3</xm:f>
            <x14:dxf>
              <font>
                <color theme="0" tint="-0.14996795556505021"/>
              </font>
              <fill>
                <patternFill>
                  <bgColor theme="0" tint="-0.14996795556505021"/>
                </patternFill>
              </fill>
            </x14:dxf>
          </x14:cfRule>
          <xm:sqref>F83</xm:sqref>
        </x14:conditionalFormatting>
        <x14:conditionalFormatting xmlns:xm="http://schemas.microsoft.com/office/excel/2006/main">
          <x14:cfRule type="expression" priority="918" id="{A1603732-2726-406A-B866-7FF8E5245E88}">
            <xm:f>OR('User inputs - run and wind farm'!$E$7=1,'User inputs - run and wind farm'!$E$7="")</xm:f>
            <x14:dxf>
              <font>
                <color theme="0" tint="-0.14996795556505021"/>
              </font>
              <fill>
                <patternFill>
                  <bgColor theme="0" tint="-0.14996795556505021"/>
                </patternFill>
              </fill>
            </x14:dxf>
          </x14:cfRule>
          <xm:sqref>F41:G41 F43:G43 F45:G45 F55:G57 I55:J57 L55:M57 O55:P57 R55:S57 F59:G61 I59:J61 L59:M61 O59:P61 R59:S61 F63:G65 I63:J65 L63:M65 O63:P65 R63:S65 F67:G69 I67:J69 L67:M69 O67:P69 R67:S69 I90:J92 L94:M96 R94:S96 L98:M100 R98:S100</xm:sqref>
        </x14:conditionalFormatting>
        <x14:conditionalFormatting xmlns:xm="http://schemas.microsoft.com/office/excel/2006/main">
          <x14:cfRule type="expression" priority="917" id="{BCCC324E-8BA2-47FD-90CC-46BFA63CDDD5}">
            <xm:f>'User inputs - run and wind farm'!$E$7&lt;&gt;3</xm:f>
            <x14:dxf>
              <font>
                <color theme="0" tint="-0.14996795556505021"/>
              </font>
              <fill>
                <patternFill>
                  <bgColor theme="0" tint="-0.14996795556505021"/>
                </patternFill>
              </fill>
            </x14:dxf>
          </x14:cfRule>
          <xm:sqref>F72:G72 F74:G74 F76:G76</xm:sqref>
        </x14:conditionalFormatting>
        <x14:conditionalFormatting xmlns:xm="http://schemas.microsoft.com/office/excel/2006/main">
          <x14:cfRule type="expression" priority="136" id="{3B1D9BC7-153B-4E0D-B301-BDACFD3287D4}">
            <xm:f>'User inputs - run and wind farm'!$E$7&lt;&gt;3</xm:f>
            <x14:dxf>
              <font>
                <color theme="0" tint="-0.14996795556505021"/>
              </font>
              <fill>
                <patternFill>
                  <bgColor theme="0" tint="-0.14996795556505021"/>
                </patternFill>
              </fill>
            </x14:dxf>
          </x14:cfRule>
          <xm:sqref>F86:G88</xm:sqref>
        </x14:conditionalFormatting>
        <x14:conditionalFormatting xmlns:xm="http://schemas.microsoft.com/office/excel/2006/main">
          <x14:cfRule type="expression" priority="412" id="{BD525055-26B7-4E25-81D4-1D16E4A6F612}">
            <xm:f>OR('User inputs - run and wind farm'!$E$7=1,'User inputs - run and wind farm'!$E$7="")</xm:f>
            <x14:dxf>
              <font>
                <color theme="0" tint="-0.14996795556505021"/>
              </font>
              <fill>
                <patternFill>
                  <bgColor theme="0" tint="-0.14996795556505021"/>
                </patternFill>
              </fill>
            </x14:dxf>
          </x14:cfRule>
          <xm:sqref>F90:G92</xm:sqref>
        </x14:conditionalFormatting>
        <x14:conditionalFormatting xmlns:xm="http://schemas.microsoft.com/office/excel/2006/main">
          <x14:cfRule type="expression" priority="44" id="{7E73AD39-9F3B-4B49-9A74-BE3E49543F5E}">
            <xm:f>'User inputs - run and wind farm'!$E$7&lt;&gt;3</xm:f>
            <x14:dxf>
              <font>
                <color theme="0" tint="-0.14996795556505021"/>
              </font>
              <fill>
                <patternFill>
                  <bgColor theme="0" tint="-0.14996795556505021"/>
                </patternFill>
              </fill>
            </x14:dxf>
          </x14:cfRule>
          <xm:sqref>F94:G96</xm:sqref>
        </x14:conditionalFormatting>
        <x14:conditionalFormatting xmlns:xm="http://schemas.microsoft.com/office/excel/2006/main">
          <x14:cfRule type="expression" priority="40" id="{1B0CD47C-7CE4-492D-ACDB-DEDE7E448A5C}">
            <xm:f>'User inputs - run and wind farm'!$E$7&lt;&gt;3</xm:f>
            <x14:dxf>
              <font>
                <color theme="0" tint="-0.14996795556505021"/>
              </font>
              <fill>
                <patternFill>
                  <bgColor theme="0" tint="-0.14996795556505021"/>
                </patternFill>
              </fill>
            </x14:dxf>
          </x14:cfRule>
          <xm:sqref>F98:G100</xm:sqref>
        </x14:conditionalFormatting>
        <x14:conditionalFormatting xmlns:xm="http://schemas.microsoft.com/office/excel/2006/main">
          <x14:cfRule type="expression" priority="910" id="{DB9A750A-7DD8-497E-A4A2-ECB5569293F8}">
            <xm:f>'User inputs - run and wind farm'!$E$7=""</xm:f>
            <x14:dxf>
              <font>
                <color theme="0" tint="-0.14996795556505021"/>
              </font>
            </x14:dxf>
          </x14:cfRule>
          <xm:sqref>G24:G26 J24:J26 M24:M26 P24:P26 S24:S26 M28:M30 P28:P30 S28:S30 G32:G34 J32:J34 P32:P34 G36:G38 J36:J38 P36:P38</xm:sqref>
        </x14:conditionalFormatting>
        <x14:conditionalFormatting xmlns:xm="http://schemas.microsoft.com/office/excel/2006/main">
          <x14:cfRule type="expression" priority="34" id="{071CB366-8571-437D-A75F-45E5E8E2F5C4}">
            <xm:f>OR('User inputs - run and wind farm'!$E$7=1,'User inputs - run and wind farm'!$E$7="")</xm:f>
            <x14:dxf>
              <font>
                <color theme="0" tint="-0.14996795556505021"/>
              </font>
              <fill>
                <patternFill>
                  <bgColor theme="0" tint="-0.14996795556505021"/>
                </patternFill>
              </fill>
            </x14:dxf>
          </x14:cfRule>
          <xm:sqref>I52</xm:sqref>
        </x14:conditionalFormatting>
        <x14:conditionalFormatting xmlns:xm="http://schemas.microsoft.com/office/excel/2006/main">
          <x14:cfRule type="expression" priority="180" id="{27A06545-D97E-483F-B4AC-4D6DFE2DC1F9}">
            <xm:f>'User inputs - run and wind farm'!$E$7&lt;&gt;3</xm:f>
            <x14:dxf>
              <font>
                <color theme="0" tint="-0.14996795556505021"/>
              </font>
              <fill>
                <patternFill>
                  <bgColor theme="0" tint="-0.14996795556505021"/>
                </patternFill>
              </fill>
            </x14:dxf>
          </x14:cfRule>
          <xm:sqref>I83</xm:sqref>
        </x14:conditionalFormatting>
        <x14:conditionalFormatting xmlns:xm="http://schemas.microsoft.com/office/excel/2006/main">
          <x14:cfRule type="expression" priority="132" id="{C2D6B6CA-B8AE-407B-A4E1-505D7DD8E6CB}">
            <xm:f>'User inputs - run and wind farm'!$E$7&lt;&gt;3</xm:f>
            <x14:dxf>
              <font>
                <color theme="0" tint="-0.14996795556505021"/>
              </font>
              <fill>
                <patternFill>
                  <bgColor theme="0" tint="-0.14996795556505021"/>
                </patternFill>
              </fill>
            </x14:dxf>
          </x14:cfRule>
          <xm:sqref>I86:J88</xm:sqref>
        </x14:conditionalFormatting>
        <x14:conditionalFormatting xmlns:xm="http://schemas.microsoft.com/office/excel/2006/main">
          <x14:cfRule type="expression" priority="52" id="{B422FC20-9E85-488E-8D90-C92BAA219198}">
            <xm:f>'User inputs - run and wind farm'!$E$7&lt;&gt;3</xm:f>
            <x14:dxf>
              <font>
                <color theme="0" tint="-0.14996795556505021"/>
              </font>
              <fill>
                <patternFill>
                  <bgColor theme="0" tint="-0.14996795556505021"/>
                </patternFill>
              </fill>
            </x14:dxf>
          </x14:cfRule>
          <xm:sqref>I94:J96</xm:sqref>
        </x14:conditionalFormatting>
        <x14:conditionalFormatting xmlns:xm="http://schemas.microsoft.com/office/excel/2006/main">
          <x14:cfRule type="expression" priority="48" id="{6AB7A7D1-3C4D-42B5-BBA3-EF799AD4DBEA}">
            <xm:f>'User inputs - run and wind farm'!$E$7&lt;&gt;3</xm:f>
            <x14:dxf>
              <font>
                <color theme="0" tint="-0.14996795556505021"/>
              </font>
              <fill>
                <patternFill>
                  <bgColor theme="0" tint="-0.14996795556505021"/>
                </patternFill>
              </fill>
            </x14:dxf>
          </x14:cfRule>
          <xm:sqref>I98:J100</xm:sqref>
        </x14:conditionalFormatting>
        <x14:conditionalFormatting xmlns:xm="http://schemas.microsoft.com/office/excel/2006/main">
          <x14:cfRule type="expression" priority="31" id="{44FD748F-EE3C-44D2-A32E-9ADB77937F3E}">
            <xm:f>OR('User inputs - run and wind farm'!$E$7=1,'User inputs - run and wind farm'!$E$7="")</xm:f>
            <x14:dxf>
              <font>
                <color theme="0" tint="-0.14996795556505021"/>
              </font>
              <fill>
                <patternFill>
                  <bgColor theme="0" tint="-0.14996795556505021"/>
                </patternFill>
              </fill>
            </x14:dxf>
          </x14:cfRule>
          <xm:sqref>L52</xm:sqref>
        </x14:conditionalFormatting>
        <x14:conditionalFormatting xmlns:xm="http://schemas.microsoft.com/office/excel/2006/main">
          <x14:cfRule type="expression" priority="178" id="{CB74FDDE-FA52-4B11-8CE4-8530C861B9DB}">
            <xm:f>'User inputs - run and wind farm'!$E$7&lt;&gt;3</xm:f>
            <x14:dxf>
              <font>
                <color theme="0" tint="-0.14996795556505021"/>
              </font>
              <fill>
                <patternFill>
                  <bgColor theme="0" tint="-0.14996795556505021"/>
                </patternFill>
              </fill>
            </x14:dxf>
          </x14:cfRule>
          <xm:sqref>L83</xm:sqref>
        </x14:conditionalFormatting>
        <x14:conditionalFormatting xmlns:xm="http://schemas.microsoft.com/office/excel/2006/main">
          <x14:cfRule type="expression" priority="128" id="{0F232118-02E6-4F87-A231-03CCDE18C742}">
            <xm:f>'User inputs - run and wind farm'!$E$7&lt;&gt;3</xm:f>
            <x14:dxf>
              <font>
                <color theme="0" tint="-0.14996795556505021"/>
              </font>
              <fill>
                <patternFill>
                  <bgColor theme="0" tint="-0.14996795556505021"/>
                </patternFill>
              </fill>
            </x14:dxf>
          </x14:cfRule>
          <xm:sqref>L86:M88</xm:sqref>
        </x14:conditionalFormatting>
        <x14:conditionalFormatting xmlns:xm="http://schemas.microsoft.com/office/excel/2006/main">
          <x14:cfRule type="expression" priority="124" id="{61D888B5-5301-4895-BB00-BB98B501A218}">
            <xm:f>'User inputs - run and wind farm'!$E$7&lt;&gt;3</xm:f>
            <x14:dxf>
              <font>
                <color theme="0" tint="-0.14996795556505021"/>
              </font>
              <fill>
                <patternFill>
                  <bgColor theme="0" tint="-0.14996795556505021"/>
                </patternFill>
              </fill>
            </x14:dxf>
          </x14:cfRule>
          <xm:sqref>L90:M92</xm:sqref>
        </x14:conditionalFormatting>
        <x14:conditionalFormatting xmlns:xm="http://schemas.microsoft.com/office/excel/2006/main">
          <x14:cfRule type="expression" priority="28" id="{0994BD55-1748-4449-AF24-B6A131F2B351}">
            <xm:f>OR('User inputs - run and wind farm'!$E$7=1,'User inputs - run and wind farm'!$E$7="")</xm:f>
            <x14:dxf>
              <font>
                <color theme="0" tint="-0.14996795556505021"/>
              </font>
              <fill>
                <patternFill>
                  <bgColor theme="0" tint="-0.14996795556505021"/>
                </patternFill>
              </fill>
            </x14:dxf>
          </x14:cfRule>
          <xm:sqref>O52</xm:sqref>
        </x14:conditionalFormatting>
        <x14:conditionalFormatting xmlns:xm="http://schemas.microsoft.com/office/excel/2006/main">
          <x14:cfRule type="expression" priority="176" id="{301B85CB-AB9F-4344-B10A-F1DCBA6A70FF}">
            <xm:f>'User inputs - run and wind farm'!$E$7&lt;&gt;3</xm:f>
            <x14:dxf>
              <font>
                <color theme="0" tint="-0.14996795556505021"/>
              </font>
              <fill>
                <patternFill>
                  <bgColor theme="0" tint="-0.14996795556505021"/>
                </patternFill>
              </fill>
            </x14:dxf>
          </x14:cfRule>
          <xm:sqref>O83</xm:sqref>
        </x14:conditionalFormatting>
        <x14:conditionalFormatting xmlns:xm="http://schemas.microsoft.com/office/excel/2006/main">
          <x14:cfRule type="expression" priority="120" id="{8069F641-D6F1-4712-8CA9-278ED58DEF29}">
            <xm:f>'User inputs - run and wind farm'!$E$7&lt;&gt;3</xm:f>
            <x14:dxf>
              <font>
                <color theme="0" tint="-0.14996795556505021"/>
              </font>
              <fill>
                <patternFill>
                  <bgColor theme="0" tint="-0.14996795556505021"/>
                </patternFill>
              </fill>
            </x14:dxf>
          </x14:cfRule>
          <xm:sqref>O86:P88</xm:sqref>
        </x14:conditionalFormatting>
        <x14:conditionalFormatting xmlns:xm="http://schemas.microsoft.com/office/excel/2006/main">
          <x14:cfRule type="expression" priority="112" id="{5334B843-983B-4B7C-A781-03CA04094AF8}">
            <xm:f>'User inputs - run and wind farm'!$E$7&lt;&gt;3</xm:f>
            <x14:dxf>
              <font>
                <color theme="0" tint="-0.14996795556505021"/>
              </font>
              <fill>
                <patternFill>
                  <bgColor theme="0" tint="-0.14996795556505021"/>
                </patternFill>
              </fill>
            </x14:dxf>
          </x14:cfRule>
          <xm:sqref>O90:P92</xm:sqref>
        </x14:conditionalFormatting>
        <x14:conditionalFormatting xmlns:xm="http://schemas.microsoft.com/office/excel/2006/main">
          <x14:cfRule type="expression" priority="60" id="{F47FE7CD-46ED-41E7-B2F5-D3C21658E0D5}">
            <xm:f>'User inputs - run and wind farm'!$E$7&lt;&gt;3</xm:f>
            <x14:dxf>
              <font>
                <color theme="0" tint="-0.14996795556505021"/>
              </font>
              <fill>
                <patternFill>
                  <bgColor theme="0" tint="-0.14996795556505021"/>
                </patternFill>
              </fill>
            </x14:dxf>
          </x14:cfRule>
          <xm:sqref>O94:P96</xm:sqref>
        </x14:conditionalFormatting>
        <x14:conditionalFormatting xmlns:xm="http://schemas.microsoft.com/office/excel/2006/main">
          <x14:cfRule type="expression" priority="56" id="{778B1AAC-31D3-4F31-BBC3-35374C03F8D3}">
            <xm:f>'User inputs - run and wind farm'!$E$7&lt;&gt;3</xm:f>
            <x14:dxf>
              <font>
                <color theme="0" tint="-0.14996795556505021"/>
              </font>
              <fill>
                <patternFill>
                  <bgColor theme="0" tint="-0.14996795556505021"/>
                </patternFill>
              </fill>
            </x14:dxf>
          </x14:cfRule>
          <xm:sqref>O98:P100</xm:sqref>
        </x14:conditionalFormatting>
        <x14:conditionalFormatting xmlns:xm="http://schemas.microsoft.com/office/excel/2006/main">
          <x14:cfRule type="expression" priority="25" id="{C9E46B4B-1EDB-4B75-BF5D-D7E2DE1CD529}">
            <xm:f>OR('User inputs - run and wind farm'!$E$7=1,'User inputs - run and wind farm'!$E$7="")</xm:f>
            <x14:dxf>
              <font>
                <color theme="0" tint="-0.14996795556505021"/>
              </font>
              <fill>
                <patternFill>
                  <bgColor theme="0" tint="-0.14996795556505021"/>
                </patternFill>
              </fill>
            </x14:dxf>
          </x14:cfRule>
          <xm:sqref>R52</xm:sqref>
        </x14:conditionalFormatting>
        <x14:conditionalFormatting xmlns:xm="http://schemas.microsoft.com/office/excel/2006/main">
          <x14:cfRule type="expression" priority="174" id="{A0E78749-9485-499A-A592-44B747580835}">
            <xm:f>'User inputs - run and wind farm'!$E$7&lt;&gt;3</xm:f>
            <x14:dxf>
              <font>
                <color theme="0" tint="-0.14996795556505021"/>
              </font>
              <fill>
                <patternFill>
                  <bgColor theme="0" tint="-0.14996795556505021"/>
                </patternFill>
              </fill>
            </x14:dxf>
          </x14:cfRule>
          <xm:sqref>R83</xm:sqref>
        </x14:conditionalFormatting>
        <x14:conditionalFormatting xmlns:xm="http://schemas.microsoft.com/office/excel/2006/main">
          <x14:cfRule type="expression" priority="116" id="{1EF6AEC9-9473-4037-A7A8-C48063766BCF}">
            <xm:f>'User inputs - run and wind farm'!$E$7&lt;&gt;3</xm:f>
            <x14:dxf>
              <font>
                <color theme="0" tint="-0.14996795556505021"/>
              </font>
              <fill>
                <patternFill>
                  <bgColor theme="0" tint="-0.14996795556505021"/>
                </patternFill>
              </fill>
            </x14:dxf>
          </x14:cfRule>
          <xm:sqref>R86:S88</xm:sqref>
        </x14:conditionalFormatting>
        <x14:conditionalFormatting xmlns:xm="http://schemas.microsoft.com/office/excel/2006/main">
          <x14:cfRule type="expression" priority="108" id="{A36AA3FD-E7D0-4A8C-B748-7CEB9722E529}">
            <xm:f>'User inputs - run and wind farm'!$E$7&lt;&gt;3</xm:f>
            <x14:dxf>
              <font>
                <color theme="0" tint="-0.14996795556505021"/>
              </font>
              <fill>
                <patternFill>
                  <bgColor theme="0" tint="-0.14996795556505021"/>
                </patternFill>
              </fill>
            </x14:dxf>
          </x14:cfRule>
          <xm:sqref>R90:S92</xm:sqref>
        </x14:conditionalFormatting>
        <x14:conditionalFormatting xmlns:xm="http://schemas.microsoft.com/office/excel/2006/main">
          <x14:cfRule type="expression" priority="22" id="{EB4F130A-ABD8-49D8-BAD4-91C70753C6A5}">
            <xm:f>OR('User inputs - run and wind farm'!$E$7=1,'User inputs - run and wind farm'!$E$7="")</xm:f>
            <x14:dxf>
              <font>
                <color theme="0" tint="-0.14996795556505021"/>
              </font>
              <fill>
                <patternFill>
                  <bgColor theme="0" tint="-0.14996795556505021"/>
                </patternFill>
              </fill>
            </x14:dxf>
          </x14:cfRule>
          <xm:sqref>U52</xm:sqref>
        </x14:conditionalFormatting>
        <x14:conditionalFormatting xmlns:xm="http://schemas.microsoft.com/office/excel/2006/main">
          <x14:cfRule type="expression" priority="172" id="{76E89113-F26F-4441-8E8D-6FFCB803029A}">
            <xm:f>'User inputs - run and wind farm'!$E$7&lt;&gt;3</xm:f>
            <x14:dxf>
              <font>
                <color theme="0" tint="-0.14996795556505021"/>
              </font>
              <fill>
                <patternFill>
                  <bgColor theme="0" tint="-0.14996795556505021"/>
                </patternFill>
              </fill>
            </x14:dxf>
          </x14:cfRule>
          <xm:sqref>U83</xm:sqref>
        </x14:conditionalFormatting>
        <x14:conditionalFormatting xmlns:xm="http://schemas.microsoft.com/office/excel/2006/main">
          <x14:cfRule type="expression" priority="334" id="{B244DAE5-556D-4D2A-B31E-80551806E8B8}">
            <xm:f>OR('User inputs - run and wind farm'!$E$7=1,'User inputs - run and wind farm'!$E$7="")</xm:f>
            <x14:dxf>
              <font>
                <color theme="0" tint="-0.14996795556505021"/>
              </font>
              <fill>
                <patternFill>
                  <bgColor theme="0" tint="-0.14996795556505021"/>
                </patternFill>
              </fill>
            </x14:dxf>
          </x14:cfRule>
          <xm:sqref>U55:V57</xm:sqref>
        </x14:conditionalFormatting>
        <x14:conditionalFormatting xmlns:xm="http://schemas.microsoft.com/office/excel/2006/main">
          <x14:cfRule type="expression" priority="455" id="{B39ABF7D-DFDC-4B48-9ABE-201D69BEB28B}">
            <xm:f>OR('User inputs - run and wind farm'!$E$7=1,'User inputs - run and wind farm'!$E$7="")</xm:f>
            <x14:dxf>
              <font>
                <color theme="0" tint="-0.14996795556505021"/>
              </font>
              <fill>
                <patternFill>
                  <bgColor theme="0" tint="-0.14996795556505021"/>
                </patternFill>
              </fill>
            </x14:dxf>
          </x14:cfRule>
          <xm:sqref>U59:V61</xm:sqref>
        </x14:conditionalFormatting>
        <x14:conditionalFormatting xmlns:xm="http://schemas.microsoft.com/office/excel/2006/main">
          <x14:cfRule type="expression" priority="256" id="{4CB22AB6-D150-464A-BD70-1801172D4447}">
            <xm:f>OR('User inputs - run and wind farm'!$E$7=1,'User inputs - run and wind farm'!$E$7="")</xm:f>
            <x14:dxf>
              <font>
                <color theme="0" tint="-0.14996795556505021"/>
              </font>
              <fill>
                <patternFill>
                  <bgColor theme="0" tint="-0.14996795556505021"/>
                </patternFill>
              </fill>
            </x14:dxf>
          </x14:cfRule>
          <xm:sqref>U63:V65</xm:sqref>
        </x14:conditionalFormatting>
        <x14:conditionalFormatting xmlns:xm="http://schemas.microsoft.com/office/excel/2006/main">
          <x14:cfRule type="expression" priority="253" id="{06189823-F17D-4370-9DF1-28E31CEE9257}">
            <xm:f>OR('User inputs - run and wind farm'!$E$7=1,'User inputs - run and wind farm'!$E$7="")</xm:f>
            <x14:dxf>
              <font>
                <color theme="0" tint="-0.14996795556505021"/>
              </font>
              <fill>
                <patternFill>
                  <bgColor theme="0" tint="-0.14996795556505021"/>
                </patternFill>
              </fill>
            </x14:dxf>
          </x14:cfRule>
          <xm:sqref>U67:V69</xm:sqref>
        </x14:conditionalFormatting>
        <x14:conditionalFormatting xmlns:xm="http://schemas.microsoft.com/office/excel/2006/main">
          <x14:cfRule type="expression" priority="92" id="{5A1E8F17-5D12-4500-BC36-6B77C477FAE8}">
            <xm:f>'User inputs - run and wind farm'!$E$7&lt;&gt;3</xm:f>
            <x14:dxf>
              <font>
                <color theme="0" tint="-0.14996795556505021"/>
              </font>
              <fill>
                <patternFill>
                  <bgColor theme="0" tint="-0.14996795556505021"/>
                </patternFill>
              </fill>
            </x14:dxf>
          </x14:cfRule>
          <xm:sqref>U86:V88</xm:sqref>
        </x14:conditionalFormatting>
        <x14:conditionalFormatting xmlns:xm="http://schemas.microsoft.com/office/excel/2006/main">
          <x14:cfRule type="expression" priority="104" id="{55CDF652-D89B-4281-A895-85F08ABC8515}">
            <xm:f>'User inputs - run and wind farm'!$E$7&lt;&gt;3</xm:f>
            <x14:dxf>
              <font>
                <color theme="0" tint="-0.14996795556505021"/>
              </font>
              <fill>
                <patternFill>
                  <bgColor theme="0" tint="-0.14996795556505021"/>
                </patternFill>
              </fill>
            </x14:dxf>
          </x14:cfRule>
          <xm:sqref>U90:V92</xm:sqref>
        </x14:conditionalFormatting>
        <x14:conditionalFormatting xmlns:xm="http://schemas.microsoft.com/office/excel/2006/main">
          <x14:cfRule type="expression" priority="271" id="{5CB2349E-5338-45D2-AA24-9ABB73C2D6F9}">
            <xm:f>OR('User inputs - run and wind farm'!$E$7=1,'User inputs - run and wind farm'!$E$7="")</xm:f>
            <x14:dxf>
              <font>
                <color theme="0" tint="-0.14996795556505021"/>
              </font>
              <fill>
                <patternFill>
                  <bgColor theme="0" tint="-0.14996795556505021"/>
                </patternFill>
              </fill>
            </x14:dxf>
          </x14:cfRule>
          <xm:sqref>U94:V96</xm:sqref>
        </x14:conditionalFormatting>
        <x14:conditionalFormatting xmlns:xm="http://schemas.microsoft.com/office/excel/2006/main">
          <x14:cfRule type="expression" priority="268" id="{078EC90B-55BD-451F-8768-55BA8816699B}">
            <xm:f>OR('User inputs - run and wind farm'!$E$7=1,'User inputs - run and wind farm'!$E$7="")</xm:f>
            <x14:dxf>
              <font>
                <color theme="0" tint="-0.14996795556505021"/>
              </font>
              <fill>
                <patternFill>
                  <bgColor theme="0" tint="-0.14996795556505021"/>
                </patternFill>
              </fill>
            </x14:dxf>
          </x14:cfRule>
          <xm:sqref>U98:V100</xm:sqref>
        </x14:conditionalFormatting>
        <x14:conditionalFormatting xmlns:xm="http://schemas.microsoft.com/office/excel/2006/main">
          <x14:cfRule type="expression" priority="812" id="{B03B8CC1-DA77-4230-B617-0915778FB1E8}">
            <xm:f>'User inputs - run and wind farm'!$E$7=""</xm:f>
            <x14:dxf>
              <font>
                <color theme="0" tint="-0.14996795556505021"/>
              </font>
            </x14:dxf>
          </x14:cfRule>
          <xm:sqref>V24:V26</xm:sqref>
        </x14:conditionalFormatting>
        <x14:conditionalFormatting xmlns:xm="http://schemas.microsoft.com/office/excel/2006/main">
          <x14:cfRule type="expression" priority="768" id="{7E741D2E-4F85-4E52-A2AA-CE575834D8C6}">
            <xm:f>'User inputs - run and wind farm'!$E$7=""</xm:f>
            <x14:dxf>
              <font>
                <color theme="0" tint="-0.14996795556505021"/>
              </font>
            </x14:dxf>
          </x14:cfRule>
          <xm:sqref>V28:V30</xm:sqref>
        </x14:conditionalFormatting>
        <x14:conditionalFormatting xmlns:xm="http://schemas.microsoft.com/office/excel/2006/main">
          <x14:cfRule type="expression" priority="19" id="{E41A2B9D-CCEA-471D-BF3B-F182BF0A09FC}">
            <xm:f>OR('User inputs - run and wind farm'!$E$7=1,'User inputs - run and wind farm'!$E$7="")</xm:f>
            <x14:dxf>
              <font>
                <color theme="0" tint="-0.14996795556505021"/>
              </font>
              <fill>
                <patternFill>
                  <bgColor theme="0" tint="-0.14996795556505021"/>
                </patternFill>
              </fill>
            </x14:dxf>
          </x14:cfRule>
          <xm:sqref>X52</xm:sqref>
        </x14:conditionalFormatting>
        <x14:conditionalFormatting xmlns:xm="http://schemas.microsoft.com/office/excel/2006/main">
          <x14:cfRule type="expression" priority="170" id="{09EB396A-62D1-4BD8-A10B-759064F23BDC}">
            <xm:f>'User inputs - run and wind farm'!$E$7&lt;&gt;3</xm:f>
            <x14:dxf>
              <font>
                <color theme="0" tint="-0.14996795556505021"/>
              </font>
              <fill>
                <patternFill>
                  <bgColor theme="0" tint="-0.14996795556505021"/>
                </patternFill>
              </fill>
            </x14:dxf>
          </x14:cfRule>
          <xm:sqref>X83</xm:sqref>
        </x14:conditionalFormatting>
        <x14:conditionalFormatting xmlns:xm="http://schemas.microsoft.com/office/excel/2006/main">
          <x14:cfRule type="expression" priority="332" id="{E0A19BDC-EC26-4462-A628-BE5F1B5F7ED3}">
            <xm:f>OR('User inputs - run and wind farm'!$E$7=1,'User inputs - run and wind farm'!$E$7="")</xm:f>
            <x14:dxf>
              <font>
                <color theme="0" tint="-0.14996795556505021"/>
              </font>
              <fill>
                <patternFill>
                  <bgColor theme="0" tint="-0.14996795556505021"/>
                </patternFill>
              </fill>
            </x14:dxf>
          </x14:cfRule>
          <xm:sqref>X55:Y57</xm:sqref>
        </x14:conditionalFormatting>
        <x14:conditionalFormatting xmlns:xm="http://schemas.microsoft.com/office/excel/2006/main">
          <x14:cfRule type="expression" priority="453" id="{3C6881C8-95A6-4FAE-8A72-757F705CD47B}">
            <xm:f>OR('User inputs - run and wind farm'!$E$7=1,'User inputs - run and wind farm'!$E$7="")</xm:f>
            <x14:dxf>
              <font>
                <color theme="0" tint="-0.14996795556505021"/>
              </font>
              <fill>
                <patternFill>
                  <bgColor theme="0" tint="-0.14996795556505021"/>
                </patternFill>
              </fill>
            </x14:dxf>
          </x14:cfRule>
          <xm:sqref>X59:Y61</xm:sqref>
        </x14:conditionalFormatting>
        <x14:conditionalFormatting xmlns:xm="http://schemas.microsoft.com/office/excel/2006/main">
          <x14:cfRule type="expression" priority="212" id="{FF7CEB46-E8C0-4A62-9CA6-4F6F9F3506D4}">
            <xm:f>OR('User inputs - run and wind farm'!$E$7=1,'User inputs - run and wind farm'!$E$7="")</xm:f>
            <x14:dxf>
              <font>
                <color theme="0" tint="-0.14996795556505021"/>
              </font>
              <fill>
                <patternFill>
                  <bgColor theme="0" tint="-0.14996795556505021"/>
                </patternFill>
              </fill>
            </x14:dxf>
          </x14:cfRule>
          <xm:sqref>X63:Y65</xm:sqref>
        </x14:conditionalFormatting>
        <x14:conditionalFormatting xmlns:xm="http://schemas.microsoft.com/office/excel/2006/main">
          <x14:cfRule type="expression" priority="200" id="{D615F826-D6EB-46F9-9560-4C661370CBFE}">
            <xm:f>OR('User inputs - run and wind farm'!$E$7=1,'User inputs - run and wind farm'!$E$7="")</xm:f>
            <x14:dxf>
              <font>
                <color theme="0" tint="-0.14996795556505021"/>
              </font>
              <fill>
                <patternFill>
                  <bgColor theme="0" tint="-0.14996795556505021"/>
                </patternFill>
              </fill>
            </x14:dxf>
          </x14:cfRule>
          <xm:sqref>X67:Y69</xm:sqref>
        </x14:conditionalFormatting>
        <x14:conditionalFormatting xmlns:xm="http://schemas.microsoft.com/office/excel/2006/main">
          <x14:cfRule type="expression" priority="88" id="{DBBA424A-84FF-4574-84CA-E7886330E302}">
            <xm:f>'User inputs - run and wind farm'!$E$7&lt;&gt;3</xm:f>
            <x14:dxf>
              <font>
                <color theme="0" tint="-0.14996795556505021"/>
              </font>
              <fill>
                <patternFill>
                  <bgColor theme="0" tint="-0.14996795556505021"/>
                </patternFill>
              </fill>
            </x14:dxf>
          </x14:cfRule>
          <xm:sqref>X86:Y88</xm:sqref>
        </x14:conditionalFormatting>
        <x14:conditionalFormatting xmlns:xm="http://schemas.microsoft.com/office/excel/2006/main">
          <x14:cfRule type="expression" priority="100" id="{72F5B3CB-723D-48B8-AC9F-30F3A128F707}">
            <xm:f>'User inputs - run and wind farm'!$E$7&lt;&gt;3</xm:f>
            <x14:dxf>
              <font>
                <color theme="0" tint="-0.14996795556505021"/>
              </font>
              <fill>
                <patternFill>
                  <bgColor theme="0" tint="-0.14996795556505021"/>
                </patternFill>
              </fill>
            </x14:dxf>
          </x14:cfRule>
          <xm:sqref>X90:Y92</xm:sqref>
        </x14:conditionalFormatting>
        <x14:conditionalFormatting xmlns:xm="http://schemas.microsoft.com/office/excel/2006/main">
          <x14:cfRule type="expression" priority="64" id="{75440ECC-7E0B-4BD8-BC6F-C5BACBB86D65}">
            <xm:f>'User inputs - run and wind farm'!$E$7&lt;&gt;3</xm:f>
            <x14:dxf>
              <font>
                <color theme="0" tint="-0.14996795556505021"/>
              </font>
              <fill>
                <patternFill>
                  <bgColor theme="0" tint="-0.14996795556505021"/>
                </patternFill>
              </fill>
            </x14:dxf>
          </x14:cfRule>
          <xm:sqref>X94:Y96</xm:sqref>
        </x14:conditionalFormatting>
        <x14:conditionalFormatting xmlns:xm="http://schemas.microsoft.com/office/excel/2006/main">
          <x14:cfRule type="expression" priority="68" id="{0F2CCE22-B71F-4536-B2DC-5E99773CB544}">
            <xm:f>'User inputs - run and wind farm'!$E$7&lt;&gt;3</xm:f>
            <x14:dxf>
              <font>
                <color theme="0" tint="-0.14996795556505021"/>
              </font>
              <fill>
                <patternFill>
                  <bgColor theme="0" tint="-0.14996795556505021"/>
                </patternFill>
              </fill>
            </x14:dxf>
          </x14:cfRule>
          <xm:sqref>X98:Y100</xm:sqref>
        </x14:conditionalFormatting>
        <x14:conditionalFormatting xmlns:xm="http://schemas.microsoft.com/office/excel/2006/main">
          <x14:cfRule type="expression" priority="810" id="{E8EAC269-A941-47D1-9021-F6EE9A2C09EB}">
            <xm:f>'User inputs - run and wind farm'!$E$7=""</xm:f>
            <x14:dxf>
              <font>
                <color theme="0" tint="-0.14996795556505021"/>
              </font>
            </x14:dxf>
          </x14:cfRule>
          <xm:sqref>Y24:Y26</xm:sqref>
        </x14:conditionalFormatting>
        <x14:conditionalFormatting xmlns:xm="http://schemas.microsoft.com/office/excel/2006/main">
          <x14:cfRule type="expression" priority="709" id="{F4C33104-3C04-49CD-BF43-9AD2749BF1B7}">
            <xm:f>'User inputs - run and wind farm'!$E$7=""</xm:f>
            <x14:dxf>
              <font>
                <color theme="0" tint="-0.14996795556505021"/>
              </font>
            </x14:dxf>
          </x14:cfRule>
          <xm:sqref>Y28:Y30</xm:sqref>
        </x14:conditionalFormatting>
        <x14:conditionalFormatting xmlns:xm="http://schemas.microsoft.com/office/excel/2006/main">
          <x14:cfRule type="expression" priority="705" id="{6E1CF572-25AD-49DD-BEDB-752F01297E60}">
            <xm:f>'User inputs - run and wind farm'!$E$7=""</xm:f>
            <x14:dxf>
              <font>
                <color theme="0" tint="-0.14996795556505021"/>
              </font>
            </x14:dxf>
          </x14:cfRule>
          <xm:sqref>Y32:Y34</xm:sqref>
        </x14:conditionalFormatting>
        <x14:conditionalFormatting xmlns:xm="http://schemas.microsoft.com/office/excel/2006/main">
          <x14:cfRule type="expression" priority="701" id="{56BBE15A-8BDA-4770-8800-A9D00A5994AF}">
            <xm:f>'User inputs - run and wind farm'!$E$7=""</xm:f>
            <x14:dxf>
              <font>
                <color theme="0" tint="-0.14996795556505021"/>
              </font>
            </x14:dxf>
          </x14:cfRule>
          <xm:sqref>Y36:Y38</xm:sqref>
        </x14:conditionalFormatting>
        <x14:conditionalFormatting xmlns:xm="http://schemas.microsoft.com/office/excel/2006/main">
          <x14:cfRule type="expression" priority="16" id="{E2DBCC0C-7449-4C13-97F8-6ADE081EF18D}">
            <xm:f>OR('User inputs - run and wind farm'!$E$7=1,'User inputs - run and wind farm'!$E$7="")</xm:f>
            <x14:dxf>
              <font>
                <color theme="0" tint="-0.14996795556505021"/>
              </font>
              <fill>
                <patternFill>
                  <bgColor theme="0" tint="-0.14996795556505021"/>
                </patternFill>
              </fill>
            </x14:dxf>
          </x14:cfRule>
          <xm:sqref>AA52</xm:sqref>
        </x14:conditionalFormatting>
        <x14:conditionalFormatting xmlns:xm="http://schemas.microsoft.com/office/excel/2006/main">
          <x14:cfRule type="expression" priority="168" id="{4578DBC4-8C8C-4BD5-9DE4-DB696047DF25}">
            <xm:f>'User inputs - run and wind farm'!$E$7&lt;&gt;3</xm:f>
            <x14:dxf>
              <font>
                <color theme="0" tint="-0.14996795556505021"/>
              </font>
              <fill>
                <patternFill>
                  <bgColor theme="0" tint="-0.14996795556505021"/>
                </patternFill>
              </fill>
            </x14:dxf>
          </x14:cfRule>
          <xm:sqref>AA83</xm:sqref>
        </x14:conditionalFormatting>
        <x14:conditionalFormatting xmlns:xm="http://schemas.microsoft.com/office/excel/2006/main">
          <x14:cfRule type="expression" priority="330" id="{50F079F0-B82B-4C07-B169-270B0AF07984}">
            <xm:f>OR('User inputs - run and wind farm'!$E$7=1,'User inputs - run and wind farm'!$E$7="")</xm:f>
            <x14:dxf>
              <font>
                <color theme="0" tint="-0.14996795556505021"/>
              </font>
              <fill>
                <patternFill>
                  <bgColor theme="0" tint="-0.14996795556505021"/>
                </patternFill>
              </fill>
            </x14:dxf>
          </x14:cfRule>
          <xm:sqref>AA55:AB57</xm:sqref>
        </x14:conditionalFormatting>
        <x14:conditionalFormatting xmlns:xm="http://schemas.microsoft.com/office/excel/2006/main">
          <x14:cfRule type="expression" priority="451" id="{4892F896-4FF8-4200-8A50-A36E1EFBB9E0}">
            <xm:f>OR('User inputs - run and wind farm'!$E$7=1,'User inputs - run and wind farm'!$E$7="")</xm:f>
            <x14:dxf>
              <font>
                <color theme="0" tint="-0.14996795556505021"/>
              </font>
              <fill>
                <patternFill>
                  <bgColor theme="0" tint="-0.14996795556505021"/>
                </patternFill>
              </fill>
            </x14:dxf>
          </x14:cfRule>
          <xm:sqref>AA59:AB61</xm:sqref>
        </x14:conditionalFormatting>
        <x14:conditionalFormatting xmlns:xm="http://schemas.microsoft.com/office/excel/2006/main">
          <x14:cfRule type="expression" priority="250" id="{C3768942-AFEB-4078-8E91-12EB53467A59}">
            <xm:f>OR('User inputs - run and wind farm'!$E$7=1,'User inputs - run and wind farm'!$E$7="")</xm:f>
            <x14:dxf>
              <font>
                <color theme="0" tint="-0.14996795556505021"/>
              </font>
              <fill>
                <patternFill>
                  <bgColor theme="0" tint="-0.14996795556505021"/>
                </patternFill>
              </fill>
            </x14:dxf>
          </x14:cfRule>
          <xm:sqref>AA63:AB65</xm:sqref>
        </x14:conditionalFormatting>
        <x14:conditionalFormatting xmlns:xm="http://schemas.microsoft.com/office/excel/2006/main">
          <x14:cfRule type="expression" priority="247" id="{02394017-720E-49A3-BA11-9B7FFD789DC0}">
            <xm:f>OR('User inputs - run and wind farm'!$E$7=1,'User inputs - run and wind farm'!$E$7="")</xm:f>
            <x14:dxf>
              <font>
                <color theme="0" tint="-0.14996795556505021"/>
              </font>
              <fill>
                <patternFill>
                  <bgColor theme="0" tint="-0.14996795556505021"/>
                </patternFill>
              </fill>
            </x14:dxf>
          </x14:cfRule>
          <xm:sqref>AA67:AB69</xm:sqref>
        </x14:conditionalFormatting>
        <x14:conditionalFormatting xmlns:xm="http://schemas.microsoft.com/office/excel/2006/main">
          <x14:cfRule type="expression" priority="84" id="{F8056DFE-129A-4F0B-B8C3-AF86514E08B2}">
            <xm:f>'User inputs - run and wind farm'!$E$7&lt;&gt;3</xm:f>
            <x14:dxf>
              <font>
                <color theme="0" tint="-0.14996795556505021"/>
              </font>
              <fill>
                <patternFill>
                  <bgColor theme="0" tint="-0.14996795556505021"/>
                </patternFill>
              </fill>
            </x14:dxf>
          </x14:cfRule>
          <xm:sqref>AA86:AB88</xm:sqref>
        </x14:conditionalFormatting>
        <x14:conditionalFormatting xmlns:xm="http://schemas.microsoft.com/office/excel/2006/main">
          <x14:cfRule type="expression" priority="96" id="{D6947CEB-B55E-4D06-8831-D34E3CE8BF32}">
            <xm:f>'User inputs - run and wind farm'!$E$7&lt;&gt;3</xm:f>
            <x14:dxf>
              <font>
                <color theme="0" tint="-0.14996795556505021"/>
              </font>
              <fill>
                <patternFill>
                  <bgColor theme="0" tint="-0.14996795556505021"/>
                </patternFill>
              </fill>
            </x14:dxf>
          </x14:cfRule>
          <xm:sqref>AA90:AB92</xm:sqref>
        </x14:conditionalFormatting>
        <x14:conditionalFormatting xmlns:xm="http://schemas.microsoft.com/office/excel/2006/main">
          <x14:cfRule type="expression" priority="265" id="{36901B55-3C83-4320-A8D0-EC2D4B9C4DC9}">
            <xm:f>OR('User inputs - run and wind farm'!$E$7=1,'User inputs - run and wind farm'!$E$7="")</xm:f>
            <x14:dxf>
              <font>
                <color theme="0" tint="-0.14996795556505021"/>
              </font>
              <fill>
                <patternFill>
                  <bgColor theme="0" tint="-0.14996795556505021"/>
                </patternFill>
              </fill>
            </x14:dxf>
          </x14:cfRule>
          <xm:sqref>AA94:AB96</xm:sqref>
        </x14:conditionalFormatting>
        <x14:conditionalFormatting xmlns:xm="http://schemas.microsoft.com/office/excel/2006/main">
          <x14:cfRule type="expression" priority="262" id="{572BF42A-0BA4-4C41-B91F-0C8741C9D256}">
            <xm:f>OR('User inputs - run and wind farm'!$E$7=1,'User inputs - run and wind farm'!$E$7="")</xm:f>
            <x14:dxf>
              <font>
                <color theme="0" tint="-0.14996795556505021"/>
              </font>
              <fill>
                <patternFill>
                  <bgColor theme="0" tint="-0.14996795556505021"/>
                </patternFill>
              </fill>
            </x14:dxf>
          </x14:cfRule>
          <xm:sqref>AA98:AB100</xm:sqref>
        </x14:conditionalFormatting>
        <x14:conditionalFormatting xmlns:xm="http://schemas.microsoft.com/office/excel/2006/main">
          <x14:cfRule type="expression" priority="756" id="{9D96579A-D886-49E0-9E71-44729337D994}">
            <xm:f>'User inputs - run and wind farm'!$E$7=""</xm:f>
            <x14:dxf>
              <font>
                <color theme="0" tint="-0.14996795556505021"/>
              </font>
            </x14:dxf>
          </x14:cfRule>
          <xm:sqref>AB24:AB26</xm:sqref>
        </x14:conditionalFormatting>
        <x14:conditionalFormatting xmlns:xm="http://schemas.microsoft.com/office/excel/2006/main">
          <x14:cfRule type="expression" priority="748" id="{3F2F9532-447A-491B-8D0C-54E4A8572E92}">
            <xm:f>'User inputs - run and wind farm'!$E$7=""</xm:f>
            <x14:dxf>
              <font>
                <color theme="0" tint="-0.14996795556505021"/>
              </font>
            </x14:dxf>
          </x14:cfRule>
          <xm:sqref>AB28:AB30</xm:sqref>
        </x14:conditionalFormatting>
        <x14:conditionalFormatting xmlns:xm="http://schemas.microsoft.com/office/excel/2006/main">
          <x14:cfRule type="expression" priority="13" id="{00E879D1-9105-4834-A29B-D861E44191E6}">
            <xm:f>OR('User inputs - run and wind farm'!$E$7=1,'User inputs - run and wind farm'!$E$7="")</xm:f>
            <x14:dxf>
              <font>
                <color theme="0" tint="-0.14996795556505021"/>
              </font>
              <fill>
                <patternFill>
                  <bgColor theme="0" tint="-0.14996795556505021"/>
                </patternFill>
              </fill>
            </x14:dxf>
          </x14:cfRule>
          <xm:sqref>AD52</xm:sqref>
        </x14:conditionalFormatting>
        <x14:conditionalFormatting xmlns:xm="http://schemas.microsoft.com/office/excel/2006/main">
          <x14:cfRule type="expression" priority="166" id="{BE7F791D-7DCA-4DCD-9AE0-1FFB037D5D99}">
            <xm:f>'User inputs - run and wind farm'!$E$7&lt;&gt;3</xm:f>
            <x14:dxf>
              <font>
                <color theme="0" tint="-0.14996795556505021"/>
              </font>
              <fill>
                <patternFill>
                  <bgColor theme="0" tint="-0.14996795556505021"/>
                </patternFill>
              </fill>
            </x14:dxf>
          </x14:cfRule>
          <xm:sqref>AD83</xm:sqref>
        </x14:conditionalFormatting>
        <x14:conditionalFormatting xmlns:xm="http://schemas.microsoft.com/office/excel/2006/main">
          <x14:cfRule type="expression" priority="328" id="{0A2DD0E7-04C4-427D-A1CE-6208C9D25C42}">
            <xm:f>OR('User inputs - run and wind farm'!$E$7=1,'User inputs - run and wind farm'!$E$7="")</xm:f>
            <x14:dxf>
              <font>
                <color theme="0" tint="-0.14996795556505021"/>
              </font>
              <fill>
                <patternFill>
                  <bgColor theme="0" tint="-0.14996795556505021"/>
                </patternFill>
              </fill>
            </x14:dxf>
          </x14:cfRule>
          <xm:sqref>AD55:AE57</xm:sqref>
        </x14:conditionalFormatting>
        <x14:conditionalFormatting xmlns:xm="http://schemas.microsoft.com/office/excel/2006/main">
          <x14:cfRule type="expression" priority="244" id="{C06671FF-84D2-45F8-8B45-28EFF38668A4}">
            <xm:f>OR('User inputs - run and wind farm'!$E$7=1,'User inputs - run and wind farm'!$E$7="")</xm:f>
            <x14:dxf>
              <font>
                <color theme="0" tint="-0.14996795556505021"/>
              </font>
              <fill>
                <patternFill>
                  <bgColor theme="0" tint="-0.14996795556505021"/>
                </patternFill>
              </fill>
            </x14:dxf>
          </x14:cfRule>
          <xm:sqref>AD59:AE61</xm:sqref>
        </x14:conditionalFormatting>
        <x14:conditionalFormatting xmlns:xm="http://schemas.microsoft.com/office/excel/2006/main">
          <x14:cfRule type="expression" priority="210" id="{6DA51E64-9EAD-4F15-8EE3-98294B1DDFD3}">
            <xm:f>OR('User inputs - run and wind farm'!$E$7=1,'User inputs - run and wind farm'!$E$7="")</xm:f>
            <x14:dxf>
              <font>
                <color theme="0" tint="-0.14996795556505021"/>
              </font>
              <fill>
                <patternFill>
                  <bgColor theme="0" tint="-0.14996795556505021"/>
                </patternFill>
              </fill>
            </x14:dxf>
          </x14:cfRule>
          <xm:sqref>AD63:AE65</xm:sqref>
        </x14:conditionalFormatting>
        <x14:conditionalFormatting xmlns:xm="http://schemas.microsoft.com/office/excel/2006/main">
          <x14:cfRule type="expression" priority="198" id="{D88468B7-1303-4145-9628-4F8FB999A86B}">
            <xm:f>OR('User inputs - run and wind farm'!$E$7=1,'User inputs - run and wind farm'!$E$7="")</xm:f>
            <x14:dxf>
              <font>
                <color theme="0" tint="-0.14996795556505021"/>
              </font>
              <fill>
                <patternFill>
                  <bgColor theme="0" tint="-0.14996795556505021"/>
                </patternFill>
              </fill>
            </x14:dxf>
          </x14:cfRule>
          <xm:sqref>AD67:AE69</xm:sqref>
        </x14:conditionalFormatting>
        <x14:conditionalFormatting xmlns:xm="http://schemas.microsoft.com/office/excel/2006/main">
          <x14:cfRule type="expression" priority="80" id="{91D516E6-B36F-49ED-BD58-AC7DE411368A}">
            <xm:f>'User inputs - run and wind farm'!$E$7&lt;&gt;3</xm:f>
            <x14:dxf>
              <font>
                <color theme="0" tint="-0.14996795556505021"/>
              </font>
              <fill>
                <patternFill>
                  <bgColor theme="0" tint="-0.14996795556505021"/>
                </patternFill>
              </fill>
            </x14:dxf>
          </x14:cfRule>
          <xm:sqref>AD86:AE88</xm:sqref>
        </x14:conditionalFormatting>
        <x14:conditionalFormatting xmlns:xm="http://schemas.microsoft.com/office/excel/2006/main">
          <x14:cfRule type="expression" priority="259" id="{58433E3D-5A2F-460F-BAD1-849F2B6FFEF2}">
            <xm:f>OR('User inputs - run and wind farm'!$E$7=1,'User inputs - run and wind farm'!$E$7="")</xm:f>
            <x14:dxf>
              <font>
                <color theme="0" tint="-0.14996795556505021"/>
              </font>
              <fill>
                <patternFill>
                  <bgColor theme="0" tint="-0.14996795556505021"/>
                </patternFill>
              </fill>
            </x14:dxf>
          </x14:cfRule>
          <xm:sqref>AD90:AE92</xm:sqref>
        </x14:conditionalFormatting>
        <x14:conditionalFormatting xmlns:xm="http://schemas.microsoft.com/office/excel/2006/main">
          <x14:cfRule type="expression" priority="76" id="{599B6CF1-3AF5-43B7-911E-0503B0F13E92}">
            <xm:f>'User inputs - run and wind farm'!$E$7&lt;&gt;3</xm:f>
            <x14:dxf>
              <font>
                <color theme="0" tint="-0.14996795556505021"/>
              </font>
              <fill>
                <patternFill>
                  <bgColor theme="0" tint="-0.14996795556505021"/>
                </patternFill>
              </fill>
            </x14:dxf>
          </x14:cfRule>
          <xm:sqref>AD94:AE96</xm:sqref>
        </x14:conditionalFormatting>
        <x14:conditionalFormatting xmlns:xm="http://schemas.microsoft.com/office/excel/2006/main">
          <x14:cfRule type="expression" priority="72" id="{E1E1850B-A87B-47CF-BD7C-5BEBF4DC3B85}">
            <xm:f>'User inputs - run and wind farm'!$E$7&lt;&gt;3</xm:f>
            <x14:dxf>
              <font>
                <color theme="0" tint="-0.14996795556505021"/>
              </font>
              <fill>
                <patternFill>
                  <bgColor theme="0" tint="-0.14996795556505021"/>
                </patternFill>
              </fill>
            </x14:dxf>
          </x14:cfRule>
          <xm:sqref>AD98:AE100</xm:sqref>
        </x14:conditionalFormatting>
        <x14:conditionalFormatting xmlns:xm="http://schemas.microsoft.com/office/excel/2006/main">
          <x14:cfRule type="expression" priority="733" id="{5441743D-67E7-40B3-AB28-8891AEAEECA4}">
            <xm:f>'User inputs - run and wind farm'!$E$7=""</xm:f>
            <x14:dxf>
              <font>
                <color theme="0" tint="-0.14996795556505021"/>
              </font>
            </x14:dxf>
          </x14:cfRule>
          <xm:sqref>AE24:AE26</xm:sqref>
        </x14:conditionalFormatting>
        <x14:conditionalFormatting xmlns:xm="http://schemas.microsoft.com/office/excel/2006/main">
          <x14:cfRule type="expression" priority="717" id="{38894D1B-8A41-4962-BDE7-6383058BE106}">
            <xm:f>'User inputs - run and wind farm'!$E$7=""</xm:f>
            <x14:dxf>
              <font>
                <color theme="0" tint="-0.14996795556505021"/>
              </font>
            </x14:dxf>
          </x14:cfRule>
          <xm:sqref>AE32:AE34</xm:sqref>
        </x14:conditionalFormatting>
        <x14:conditionalFormatting xmlns:xm="http://schemas.microsoft.com/office/excel/2006/main">
          <x14:cfRule type="expression" priority="713" id="{0F0B868C-82AB-4516-8F9D-4F13A12B466B}">
            <xm:f>'User inputs - run and wind farm'!$E$7=""</xm:f>
            <x14:dxf>
              <font>
                <color theme="0" tint="-0.14996795556505021"/>
              </font>
            </x14:dxf>
          </x14:cfRule>
          <xm:sqref>AE36:AE38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747A-9DA3-4702-921C-C85EFFB2DAD2}">
  <sheetPr codeName="Sheet3"/>
  <dimension ref="B1:X313"/>
  <sheetViews>
    <sheetView workbookViewId="0"/>
  </sheetViews>
  <sheetFormatPr defaultColWidth="8.7109375" defaultRowHeight="15" x14ac:dyDescent="0.25"/>
  <cols>
    <col min="1" max="1" width="2.28515625" style="1" customWidth="1"/>
    <col min="2" max="2" width="29.5703125" style="1" bestFit="1" customWidth="1"/>
    <col min="3" max="8" width="14.5703125" style="1" customWidth="1"/>
    <col min="9" max="9" width="8.7109375" style="1"/>
    <col min="10" max="10" width="8.5703125" style="1" customWidth="1"/>
    <col min="11" max="11" width="31.42578125" style="1" customWidth="1"/>
    <col min="12" max="23" width="16.140625" style="1" customWidth="1"/>
    <col min="24" max="24" width="12.7109375" style="1" customWidth="1"/>
    <col min="25" max="31" width="10.42578125" style="1" customWidth="1"/>
    <col min="32" max="16384" width="8.7109375" style="1"/>
  </cols>
  <sheetData>
    <row r="1" spans="2:23" ht="11.45" customHeight="1" x14ac:dyDescent="0.25"/>
    <row r="2" spans="2:23" ht="15.75" customHeight="1" x14ac:dyDescent="0.3">
      <c r="B2" s="56" t="s">
        <v>28</v>
      </c>
    </row>
    <row r="3" spans="2:23" ht="15.75" customHeight="1" x14ac:dyDescent="0.3">
      <c r="B3" s="6"/>
    </row>
    <row r="4" spans="2:23" ht="15.75" customHeight="1" x14ac:dyDescent="0.25">
      <c r="C4" s="184" t="s">
        <v>16</v>
      </c>
      <c r="D4" s="184" t="s">
        <v>13</v>
      </c>
      <c r="E4" s="186" t="s">
        <v>661</v>
      </c>
      <c r="F4" s="186" t="s">
        <v>663</v>
      </c>
      <c r="G4" s="184" t="s">
        <v>662</v>
      </c>
      <c r="H4" s="186" t="s">
        <v>664</v>
      </c>
      <c r="K4" s="57" t="s">
        <v>884</v>
      </c>
      <c r="L4" s="185" t="s">
        <v>16</v>
      </c>
      <c r="M4" s="185"/>
      <c r="N4" s="185" t="s">
        <v>13</v>
      </c>
      <c r="O4" s="185"/>
      <c r="P4" s="185" t="s">
        <v>661</v>
      </c>
      <c r="Q4" s="185"/>
      <c r="R4" s="185" t="s">
        <v>663</v>
      </c>
      <c r="S4" s="185"/>
      <c r="T4" s="185" t="s">
        <v>662</v>
      </c>
      <c r="U4" s="185"/>
      <c r="V4" s="185" t="s">
        <v>664</v>
      </c>
      <c r="W4" s="185"/>
    </row>
    <row r="5" spans="2:23" ht="15.75" customHeight="1" x14ac:dyDescent="0.25">
      <c r="B5" s="57" t="s">
        <v>882</v>
      </c>
      <c r="C5" s="185"/>
      <c r="D5" s="185"/>
      <c r="E5" s="187"/>
      <c r="F5" s="187"/>
      <c r="G5" s="185"/>
      <c r="H5" s="187"/>
      <c r="K5" s="1" t="s">
        <v>0</v>
      </c>
      <c r="L5" s="188" t="s">
        <v>239</v>
      </c>
      <c r="M5" s="189"/>
      <c r="N5" s="188" t="s">
        <v>239</v>
      </c>
      <c r="O5" s="189"/>
      <c r="P5" s="188" t="s">
        <v>695</v>
      </c>
      <c r="Q5" s="189"/>
      <c r="R5" s="188" t="s">
        <v>695</v>
      </c>
      <c r="S5" s="189"/>
      <c r="T5" s="188" t="s">
        <v>695</v>
      </c>
      <c r="U5" s="189"/>
      <c r="V5" s="188" t="s">
        <v>900</v>
      </c>
      <c r="W5" s="189"/>
    </row>
    <row r="6" spans="2:23" ht="15.75" customHeight="1" x14ac:dyDescent="0.25">
      <c r="B6" s="1" t="s">
        <v>23</v>
      </c>
      <c r="C6" s="59">
        <v>0.39</v>
      </c>
      <c r="D6" s="59">
        <v>0.94</v>
      </c>
      <c r="E6" s="59">
        <v>0.71</v>
      </c>
      <c r="F6" s="59">
        <v>0.57999999999999996</v>
      </c>
      <c r="G6" s="60">
        <v>0.6</v>
      </c>
      <c r="H6" s="61">
        <v>0.34</v>
      </c>
      <c r="K6" s="1" t="s">
        <v>1</v>
      </c>
      <c r="L6" s="188" t="s">
        <v>239</v>
      </c>
      <c r="M6" s="189"/>
      <c r="N6" s="188" t="s">
        <v>239</v>
      </c>
      <c r="O6" s="189"/>
      <c r="P6" s="188" t="s">
        <v>695</v>
      </c>
      <c r="Q6" s="189"/>
      <c r="R6" s="188" t="s">
        <v>695</v>
      </c>
      <c r="S6" s="189"/>
      <c r="T6" s="188" t="s">
        <v>695</v>
      </c>
      <c r="U6" s="189"/>
      <c r="V6" s="188" t="s">
        <v>900</v>
      </c>
      <c r="W6" s="189"/>
    </row>
    <row r="7" spans="2:23" ht="15.75" customHeight="1" x14ac:dyDescent="0.25">
      <c r="B7" s="1" t="s">
        <v>24</v>
      </c>
      <c r="C7" s="59">
        <v>1.08</v>
      </c>
      <c r="D7" s="59">
        <v>1.72</v>
      </c>
      <c r="E7" s="59">
        <v>1.58</v>
      </c>
      <c r="F7" s="59">
        <v>1.42</v>
      </c>
      <c r="G7" s="59">
        <v>1.44</v>
      </c>
      <c r="H7" s="61">
        <v>0.82</v>
      </c>
      <c r="K7" s="1" t="s">
        <v>2</v>
      </c>
      <c r="L7" s="188" t="s">
        <v>239</v>
      </c>
      <c r="M7" s="189"/>
      <c r="N7" s="188" t="s">
        <v>239</v>
      </c>
      <c r="O7" s="189"/>
      <c r="P7" s="188" t="s">
        <v>22</v>
      </c>
      <c r="Q7" s="189"/>
      <c r="R7" s="188" t="s">
        <v>239</v>
      </c>
      <c r="S7" s="189"/>
      <c r="T7" s="188" t="s">
        <v>22</v>
      </c>
      <c r="U7" s="189"/>
      <c r="V7" s="188" t="s">
        <v>239</v>
      </c>
      <c r="W7" s="189"/>
    </row>
    <row r="8" spans="2:23" ht="15.75" customHeight="1" x14ac:dyDescent="0.25">
      <c r="B8" s="1" t="s">
        <v>25</v>
      </c>
      <c r="C8" s="59">
        <v>13.1</v>
      </c>
      <c r="D8" s="59">
        <v>14.9</v>
      </c>
      <c r="E8" s="59">
        <v>13.7</v>
      </c>
      <c r="F8" s="59">
        <v>13.1</v>
      </c>
      <c r="G8" s="59">
        <v>12.8</v>
      </c>
      <c r="H8" s="61">
        <v>14.1</v>
      </c>
      <c r="K8" s="1" t="s">
        <v>3</v>
      </c>
      <c r="L8" s="188" t="s">
        <v>239</v>
      </c>
      <c r="M8" s="189"/>
      <c r="N8" s="188" t="s">
        <v>22</v>
      </c>
      <c r="O8" s="189"/>
      <c r="P8" s="188" t="s">
        <v>22</v>
      </c>
      <c r="Q8" s="189"/>
      <c r="R8" s="188" t="s">
        <v>239</v>
      </c>
      <c r="S8" s="189"/>
      <c r="T8" s="188" t="s">
        <v>22</v>
      </c>
      <c r="U8" s="189"/>
      <c r="V8" s="188" t="s">
        <v>239</v>
      </c>
      <c r="W8" s="189"/>
    </row>
    <row r="9" spans="2:23" ht="15.75" customHeight="1" x14ac:dyDescent="0.25">
      <c r="B9" s="1" t="s">
        <v>26</v>
      </c>
      <c r="C9" s="59" t="s">
        <v>47</v>
      </c>
      <c r="D9" s="59" t="s">
        <v>47</v>
      </c>
      <c r="E9" s="59" t="s">
        <v>47</v>
      </c>
      <c r="F9" s="59" t="s">
        <v>47</v>
      </c>
      <c r="G9" s="59" t="s">
        <v>47</v>
      </c>
      <c r="H9" s="61" t="s">
        <v>47</v>
      </c>
      <c r="K9" s="1" t="s">
        <v>4</v>
      </c>
      <c r="L9" s="188" t="s">
        <v>22</v>
      </c>
      <c r="M9" s="189"/>
      <c r="N9" s="188" t="s">
        <v>22</v>
      </c>
      <c r="O9" s="189"/>
      <c r="P9" s="188" t="s">
        <v>22</v>
      </c>
      <c r="Q9" s="189"/>
      <c r="R9" s="188" t="s">
        <v>22</v>
      </c>
      <c r="S9" s="189"/>
      <c r="T9" s="188" t="s">
        <v>22</v>
      </c>
      <c r="U9" s="189"/>
      <c r="V9" s="188" t="s">
        <v>239</v>
      </c>
      <c r="W9" s="189"/>
    </row>
    <row r="10" spans="2:23" ht="15.75" customHeight="1" x14ac:dyDescent="0.25">
      <c r="B10" s="1" t="s">
        <v>227</v>
      </c>
      <c r="C10" s="59">
        <v>0.5</v>
      </c>
      <c r="D10" s="59">
        <v>0.5</v>
      </c>
      <c r="E10" s="59">
        <v>0.5</v>
      </c>
      <c r="F10" s="59">
        <v>0.5</v>
      </c>
      <c r="G10" s="59">
        <v>0.5</v>
      </c>
      <c r="H10" s="59">
        <v>0.5</v>
      </c>
      <c r="K10" s="1" t="s">
        <v>5</v>
      </c>
      <c r="L10" s="188" t="s">
        <v>22</v>
      </c>
      <c r="M10" s="189"/>
      <c r="N10" s="188" t="s">
        <v>22</v>
      </c>
      <c r="O10" s="189"/>
      <c r="P10" s="188" t="s">
        <v>22</v>
      </c>
      <c r="Q10" s="189"/>
      <c r="R10" s="188" t="s">
        <v>22</v>
      </c>
      <c r="S10" s="189"/>
      <c r="T10" s="188" t="s">
        <v>22</v>
      </c>
      <c r="U10" s="189"/>
      <c r="V10" s="188" t="s">
        <v>22</v>
      </c>
      <c r="W10" s="189"/>
    </row>
    <row r="11" spans="2:23" ht="15.75" customHeight="1" x14ac:dyDescent="0.25">
      <c r="K11" s="1" t="s">
        <v>6</v>
      </c>
      <c r="L11" s="188" t="s">
        <v>22</v>
      </c>
      <c r="M11" s="189"/>
      <c r="N11" s="188" t="s">
        <v>22</v>
      </c>
      <c r="O11" s="189"/>
      <c r="P11" s="188" t="s">
        <v>22</v>
      </c>
      <c r="Q11" s="189"/>
      <c r="R11" s="188" t="s">
        <v>22</v>
      </c>
      <c r="S11" s="189"/>
      <c r="T11" s="188" t="s">
        <v>22</v>
      </c>
      <c r="U11" s="189"/>
      <c r="V11" s="188" t="s">
        <v>22</v>
      </c>
      <c r="W11" s="189"/>
    </row>
    <row r="12" spans="2:23" ht="15.75" customHeight="1" x14ac:dyDescent="0.25">
      <c r="B12" s="199" t="s">
        <v>883</v>
      </c>
      <c r="C12" s="199"/>
      <c r="K12" s="1" t="s">
        <v>7</v>
      </c>
      <c r="L12" s="188" t="s">
        <v>238</v>
      </c>
      <c r="M12" s="189"/>
      <c r="N12" s="188" t="s">
        <v>22</v>
      </c>
      <c r="O12" s="189"/>
      <c r="P12" s="188" t="s">
        <v>22</v>
      </c>
      <c r="Q12" s="189"/>
      <c r="R12" s="188" t="s">
        <v>238</v>
      </c>
      <c r="S12" s="189"/>
      <c r="T12" s="188" t="s">
        <v>22</v>
      </c>
      <c r="U12" s="189"/>
      <c r="V12" s="188" t="s">
        <v>238</v>
      </c>
      <c r="W12" s="189"/>
    </row>
    <row r="13" spans="2:23" ht="15.75" customHeight="1" x14ac:dyDescent="0.25">
      <c r="B13" s="1" t="s">
        <v>271</v>
      </c>
      <c r="C13" s="201" t="s">
        <v>204</v>
      </c>
      <c r="D13" s="201"/>
      <c r="E13" s="201"/>
      <c r="F13" s="201"/>
      <c r="G13" s="193"/>
      <c r="H13" s="193"/>
      <c r="K13" s="1" t="s">
        <v>8</v>
      </c>
      <c r="L13" s="188" t="s">
        <v>238</v>
      </c>
      <c r="M13" s="189"/>
      <c r="N13" s="188" t="s">
        <v>238</v>
      </c>
      <c r="O13" s="189"/>
      <c r="P13" s="188" t="s">
        <v>695</v>
      </c>
      <c r="Q13" s="189"/>
      <c r="R13" s="188" t="s">
        <v>238</v>
      </c>
      <c r="S13" s="189"/>
      <c r="T13" s="188" t="s">
        <v>695</v>
      </c>
      <c r="U13" s="189"/>
      <c r="V13" s="188" t="s">
        <v>238</v>
      </c>
      <c r="W13" s="189"/>
    </row>
    <row r="14" spans="2:23" ht="15.75" customHeight="1" x14ac:dyDescent="0.25">
      <c r="B14" s="7" t="s">
        <v>48</v>
      </c>
      <c r="C14" s="62">
        <v>9.0442999999999996E-2</v>
      </c>
      <c r="D14" s="63">
        <v>9.8314355000000006E-2</v>
      </c>
      <c r="E14" s="62">
        <v>5.4699538999999998E-2</v>
      </c>
      <c r="F14" s="63">
        <v>6.1137149000000002E-2</v>
      </c>
      <c r="G14" s="62">
        <v>5.5193185999999998E-2</v>
      </c>
      <c r="H14" s="63">
        <v>0.54228365099999998</v>
      </c>
      <c r="K14" s="1" t="s">
        <v>9</v>
      </c>
      <c r="L14" s="188" t="s">
        <v>238</v>
      </c>
      <c r="M14" s="189"/>
      <c r="N14" s="188" t="s">
        <v>238</v>
      </c>
      <c r="O14" s="189"/>
      <c r="P14" s="188" t="s">
        <v>695</v>
      </c>
      <c r="Q14" s="189"/>
      <c r="R14" s="188" t="s">
        <v>238</v>
      </c>
      <c r="S14" s="189"/>
      <c r="T14" s="188" t="s">
        <v>695</v>
      </c>
      <c r="U14" s="189"/>
      <c r="V14" s="188" t="s">
        <v>238</v>
      </c>
      <c r="W14" s="189"/>
    </row>
    <row r="15" spans="2:23" ht="15.75" customHeight="1" x14ac:dyDescent="0.25">
      <c r="B15" s="7" t="s">
        <v>49</v>
      </c>
      <c r="C15" s="62">
        <v>8.2272999999999999E-2</v>
      </c>
      <c r="D15" s="63">
        <v>8.8656966000000004E-2</v>
      </c>
      <c r="E15" s="62">
        <v>5.1695385000000003E-2</v>
      </c>
      <c r="F15" s="63">
        <v>5.7409834E-2</v>
      </c>
      <c r="G15" s="62">
        <v>5.2160351000000001E-2</v>
      </c>
      <c r="H15" s="63">
        <v>0.24822539499999999</v>
      </c>
      <c r="K15" s="1" t="s">
        <v>10</v>
      </c>
      <c r="L15" s="188" t="s">
        <v>238</v>
      </c>
      <c r="M15" s="189"/>
      <c r="N15" s="188" t="s">
        <v>238</v>
      </c>
      <c r="O15" s="189"/>
      <c r="P15" s="188" t="s">
        <v>695</v>
      </c>
      <c r="Q15" s="189"/>
      <c r="R15" s="188" t="s">
        <v>695</v>
      </c>
      <c r="S15" s="189"/>
      <c r="T15" s="188" t="s">
        <v>695</v>
      </c>
      <c r="U15" s="189"/>
      <c r="V15" s="188" t="s">
        <v>900</v>
      </c>
      <c r="W15" s="189"/>
    </row>
    <row r="16" spans="2:23" ht="15.75" customHeight="1" x14ac:dyDescent="0.25">
      <c r="B16" s="7" t="s">
        <v>50</v>
      </c>
      <c r="C16" s="62">
        <v>7.4841000000000005E-2</v>
      </c>
      <c r="D16" s="63">
        <v>7.9948180999999993E-2</v>
      </c>
      <c r="E16" s="62">
        <v>4.885635E-2</v>
      </c>
      <c r="F16" s="63">
        <v>5.3909756000000003E-2</v>
      </c>
      <c r="G16" s="62">
        <v>4.9294153E-2</v>
      </c>
      <c r="H16" s="63">
        <v>0.113618343</v>
      </c>
      <c r="K16" s="1" t="s">
        <v>11</v>
      </c>
      <c r="L16" s="188" t="s">
        <v>238</v>
      </c>
      <c r="M16" s="189"/>
      <c r="N16" s="188" t="s">
        <v>239</v>
      </c>
      <c r="O16" s="189"/>
      <c r="P16" s="188" t="s">
        <v>695</v>
      </c>
      <c r="Q16" s="189"/>
      <c r="R16" s="188" t="s">
        <v>695</v>
      </c>
      <c r="S16" s="189"/>
      <c r="T16" s="188" t="s">
        <v>695</v>
      </c>
      <c r="U16" s="189"/>
      <c r="V16" s="188" t="s">
        <v>900</v>
      </c>
      <c r="W16" s="189"/>
    </row>
    <row r="17" spans="2:22" ht="15.75" customHeight="1" x14ac:dyDescent="0.25">
      <c r="B17" s="7" t="s">
        <v>51</v>
      </c>
      <c r="C17" s="62">
        <v>6.8080000000000002E-2</v>
      </c>
      <c r="D17" s="63">
        <v>7.2094795000000003E-2</v>
      </c>
      <c r="E17" s="62">
        <v>4.6173429000000002E-2</v>
      </c>
      <c r="F17" s="63">
        <v>5.0623057999999999E-2</v>
      </c>
      <c r="G17" s="62">
        <v>4.6585425999999999E-2</v>
      </c>
      <c r="H17" s="63">
        <v>5.2002156000000001E-2</v>
      </c>
    </row>
    <row r="18" spans="2:22" ht="15.75" customHeight="1" x14ac:dyDescent="0.25">
      <c r="B18" s="7" t="s">
        <v>52</v>
      </c>
      <c r="C18" s="62">
        <v>6.1928999999999998E-2</v>
      </c>
      <c r="D18" s="63">
        <v>6.5012764000000001E-2</v>
      </c>
      <c r="E18" s="62">
        <v>4.3638097000000001E-2</v>
      </c>
      <c r="F18" s="63">
        <v>4.7536724000000002E-2</v>
      </c>
      <c r="G18" s="62">
        <v>4.4025505E-2</v>
      </c>
      <c r="H18" s="63">
        <v>2.3798682000000002E-2</v>
      </c>
      <c r="L18" s="193" t="s">
        <v>16</v>
      </c>
      <c r="M18" s="193" t="s">
        <v>13</v>
      </c>
      <c r="N18" s="193" t="s">
        <v>14</v>
      </c>
      <c r="O18" s="193" t="s">
        <v>12</v>
      </c>
      <c r="P18" s="193" t="s">
        <v>15</v>
      </c>
      <c r="Q18" s="191" t="s">
        <v>661</v>
      </c>
      <c r="R18" s="191" t="s">
        <v>663</v>
      </c>
      <c r="S18" s="193" t="s">
        <v>662</v>
      </c>
      <c r="T18" s="191" t="s">
        <v>664</v>
      </c>
    </row>
    <row r="19" spans="2:22" ht="15.75" customHeight="1" x14ac:dyDescent="0.25">
      <c r="B19" s="7" t="s">
        <v>53</v>
      </c>
      <c r="C19" s="62">
        <v>5.6334000000000002E-2</v>
      </c>
      <c r="D19" s="63">
        <v>5.8626299999999999E-2</v>
      </c>
      <c r="E19" s="62">
        <v>4.1242283999999997E-2</v>
      </c>
      <c r="F19" s="63">
        <v>4.4638532000000002E-2</v>
      </c>
      <c r="G19" s="62">
        <v>4.1606205E-2</v>
      </c>
      <c r="H19" s="63">
        <v>1.0890077999999999E-2</v>
      </c>
      <c r="L19" s="194"/>
      <c r="M19" s="194"/>
      <c r="N19" s="194"/>
      <c r="O19" s="194"/>
      <c r="P19" s="194"/>
      <c r="Q19" s="191"/>
      <c r="R19" s="192"/>
      <c r="S19" s="194"/>
      <c r="T19" s="192"/>
    </row>
    <row r="20" spans="2:22" ht="15.75" customHeight="1" x14ac:dyDescent="0.25">
      <c r="B20" s="7" t="s">
        <v>54</v>
      </c>
      <c r="C20" s="62">
        <v>5.1244999999999999E-2</v>
      </c>
      <c r="D20" s="63">
        <v>5.2867065999999997E-2</v>
      </c>
      <c r="E20" s="62">
        <v>3.8978354999999999E-2</v>
      </c>
      <c r="F20" s="63">
        <v>4.1917003000000001E-2</v>
      </c>
      <c r="G20" s="62">
        <v>3.9319788000000001E-2</v>
      </c>
      <c r="H20" s="63">
        <v>4.9824539999999999E-3</v>
      </c>
      <c r="J20" s="179" t="s">
        <v>885</v>
      </c>
      <c r="K20" s="200"/>
      <c r="L20" s="64">
        <v>0.49300088048044999</v>
      </c>
      <c r="M20" s="64">
        <v>0.54893879717806904</v>
      </c>
      <c r="N20" s="64">
        <v>0.50142670123432298</v>
      </c>
      <c r="O20" s="64">
        <v>0.55887339740717001</v>
      </c>
      <c r="P20" s="64">
        <v>0.52586254607520899</v>
      </c>
      <c r="Q20" s="64">
        <v>0.36461880461541002</v>
      </c>
      <c r="R20" s="64">
        <v>0.50627310685545102</v>
      </c>
      <c r="S20" s="64">
        <v>0.38699820494069398</v>
      </c>
      <c r="T20" s="64">
        <v>0.53750175825138602</v>
      </c>
    </row>
    <row r="21" spans="2:22" ht="15.75" customHeight="1" x14ac:dyDescent="0.25">
      <c r="B21" s="7" t="s">
        <v>55</v>
      </c>
      <c r="C21" s="62">
        <v>4.6614999999999997E-2</v>
      </c>
      <c r="D21" s="63">
        <v>4.7673440999999997E-2</v>
      </c>
      <c r="E21" s="62">
        <v>3.6839082000000002E-2</v>
      </c>
      <c r="F21" s="63">
        <v>3.9361359999999998E-2</v>
      </c>
      <c r="G21" s="62">
        <v>3.7158943999999999E-2</v>
      </c>
      <c r="H21" s="63">
        <v>2.2791729999999998E-3</v>
      </c>
      <c r="J21" s="195" t="s">
        <v>888</v>
      </c>
      <c r="K21" s="196"/>
      <c r="L21" s="60">
        <v>0.1</v>
      </c>
      <c r="M21" s="60">
        <v>0.1</v>
      </c>
      <c r="N21" s="59">
        <v>7.0000000000000007E-2</v>
      </c>
      <c r="O21" s="59">
        <v>7.0000000000000007E-2</v>
      </c>
      <c r="P21" s="59">
        <v>7.0000000000000007E-2</v>
      </c>
      <c r="Q21" s="59">
        <v>0.35</v>
      </c>
      <c r="R21" s="59">
        <v>0.35</v>
      </c>
      <c r="S21" s="59">
        <v>0.35</v>
      </c>
      <c r="T21" s="59">
        <v>0</v>
      </c>
    </row>
    <row r="22" spans="2:22" ht="15.75" customHeight="1" x14ac:dyDescent="0.25">
      <c r="B22" s="7" t="s">
        <v>56</v>
      </c>
      <c r="C22" s="62">
        <v>4.2403000000000003E-2</v>
      </c>
      <c r="D22" s="63">
        <v>4.2989856999999999E-2</v>
      </c>
      <c r="E22" s="62">
        <v>3.4817629000000003E-2</v>
      </c>
      <c r="F22" s="63">
        <v>3.6961480999999997E-2</v>
      </c>
      <c r="G22" s="62">
        <v>3.5116765000000001E-2</v>
      </c>
      <c r="H22" s="63">
        <v>1.0423660000000001E-3</v>
      </c>
    </row>
    <row r="23" spans="2:22" ht="15.75" customHeight="1" x14ac:dyDescent="0.25">
      <c r="B23" s="7" t="s">
        <v>57</v>
      </c>
      <c r="C23" s="62">
        <v>3.8572000000000002E-2</v>
      </c>
      <c r="D23" s="63">
        <v>3.8766212000000001E-2</v>
      </c>
      <c r="E23" s="62">
        <v>3.2907527999999998E-2</v>
      </c>
      <c r="F23" s="63">
        <v>3.4707861999999999E-2</v>
      </c>
      <c r="G23" s="62">
        <v>3.3186722000000002E-2</v>
      </c>
      <c r="H23" s="63">
        <v>4.7660500000000001E-4</v>
      </c>
      <c r="L23" s="65"/>
    </row>
    <row r="24" spans="2:22" ht="15.75" customHeight="1" x14ac:dyDescent="0.25">
      <c r="B24" s="7" t="s">
        <v>58</v>
      </c>
      <c r="C24" s="62">
        <v>3.5085999999999999E-2</v>
      </c>
      <c r="D24" s="63">
        <v>3.4957323999999998E-2</v>
      </c>
      <c r="E24" s="62">
        <v>3.1102660000000001E-2</v>
      </c>
      <c r="F24" s="63">
        <v>3.2591579000000002E-2</v>
      </c>
      <c r="G24" s="62">
        <v>3.1362646000000001E-2</v>
      </c>
      <c r="H24" s="63">
        <v>2.1786200000000001E-4</v>
      </c>
      <c r="V24" s="66"/>
    </row>
    <row r="25" spans="2:22" ht="15.75" customHeight="1" x14ac:dyDescent="0.25">
      <c r="B25" s="7" t="s">
        <v>59</v>
      </c>
      <c r="C25" s="62">
        <v>3.1916E-2</v>
      </c>
      <c r="D25" s="63">
        <v>3.1522453999999998E-2</v>
      </c>
      <c r="E25" s="62">
        <v>2.9397238999999999E-2</v>
      </c>
      <c r="F25" s="63">
        <v>3.0604253000000001E-2</v>
      </c>
      <c r="G25" s="62">
        <v>2.9638709999999999E-2</v>
      </c>
      <c r="H25" s="63">
        <v>9.9599999999999995E-5</v>
      </c>
      <c r="V25" s="66"/>
    </row>
    <row r="26" spans="2:22" ht="15.75" customHeight="1" x14ac:dyDescent="0.3">
      <c r="B26" s="7" t="s">
        <v>60</v>
      </c>
      <c r="C26" s="62">
        <v>2.9031000000000001E-2</v>
      </c>
      <c r="D26" s="63">
        <v>2.8424866999999999E-2</v>
      </c>
      <c r="E26" s="62">
        <v>2.7785792E-2</v>
      </c>
      <c r="F26" s="63">
        <v>2.8738018000000001E-2</v>
      </c>
      <c r="G26" s="62">
        <v>2.8009405000000001E-2</v>
      </c>
      <c r="H26" s="63">
        <v>4.5500000000000001E-5</v>
      </c>
      <c r="J26" s="57"/>
      <c r="K26" s="190" t="s">
        <v>27</v>
      </c>
      <c r="L26" s="190"/>
      <c r="V26" s="66"/>
    </row>
    <row r="27" spans="2:22" ht="15.75" customHeight="1" x14ac:dyDescent="0.3">
      <c r="B27" s="7" t="s">
        <v>61</v>
      </c>
      <c r="C27" s="62">
        <v>2.6407E-2</v>
      </c>
      <c r="D27" s="63">
        <v>2.5631437999999999E-2</v>
      </c>
      <c r="E27" s="62">
        <v>2.6263143999999999E-2</v>
      </c>
      <c r="F27" s="63">
        <v>2.6985485E-2</v>
      </c>
      <c r="G27" s="62">
        <v>2.6469527E-2</v>
      </c>
      <c r="H27" s="63">
        <v>2.0800000000000001E-5</v>
      </c>
      <c r="J27" s="67"/>
      <c r="K27" s="190"/>
      <c r="L27" s="190"/>
    </row>
    <row r="28" spans="2:22" ht="15.75" customHeight="1" x14ac:dyDescent="0.25">
      <c r="B28" s="7" t="s">
        <v>62</v>
      </c>
      <c r="C28" s="62">
        <v>2.402E-2</v>
      </c>
      <c r="D28" s="63">
        <v>2.3112295000000001E-2</v>
      </c>
      <c r="E28" s="62">
        <v>2.4824402999999998E-2</v>
      </c>
      <c r="F28" s="63">
        <v>2.5339719E-2</v>
      </c>
      <c r="G28" s="62">
        <v>2.5014159000000001E-2</v>
      </c>
      <c r="H28" s="63">
        <v>9.4800000000000007E-6</v>
      </c>
      <c r="J28" s="67"/>
      <c r="K28" s="197" t="s">
        <v>886</v>
      </c>
      <c r="L28" s="197"/>
      <c r="M28" s="193" t="s">
        <v>30</v>
      </c>
      <c r="N28" s="193"/>
      <c r="O28" s="193"/>
    </row>
    <row r="29" spans="2:22" ht="15.75" customHeight="1" x14ac:dyDescent="0.25">
      <c r="B29" s="7" t="s">
        <v>63</v>
      </c>
      <c r="C29" s="62">
        <v>2.1849E-2</v>
      </c>
      <c r="D29" s="63">
        <v>2.0840503999999999E-2</v>
      </c>
      <c r="E29" s="62">
        <v>2.346494E-2</v>
      </c>
      <c r="F29" s="63">
        <v>2.3794207000000001E-2</v>
      </c>
      <c r="G29" s="62">
        <v>2.3638655000000001E-2</v>
      </c>
      <c r="H29" s="63">
        <v>4.33E-6</v>
      </c>
      <c r="J29" s="67"/>
      <c r="K29" s="195" t="s">
        <v>248</v>
      </c>
      <c r="L29" s="196"/>
      <c r="M29" s="59" t="s">
        <v>243</v>
      </c>
      <c r="N29" s="59" t="s">
        <v>249</v>
      </c>
      <c r="O29" s="59" t="s">
        <v>250</v>
      </c>
    </row>
    <row r="30" spans="2:22" ht="15.75" customHeight="1" x14ac:dyDescent="0.25">
      <c r="B30" s="7" t="s">
        <v>64</v>
      </c>
      <c r="C30" s="62">
        <v>1.9872999999999998E-2</v>
      </c>
      <c r="D30" s="63">
        <v>1.8791776E-2</v>
      </c>
      <c r="E30" s="62">
        <v>2.2180383000000001E-2</v>
      </c>
      <c r="F30" s="63">
        <v>2.2342832999999999E-2</v>
      </c>
      <c r="G30" s="62">
        <v>2.2338622999999998E-2</v>
      </c>
      <c r="H30" s="63">
        <v>1.9700000000000002E-6</v>
      </c>
      <c r="J30" s="67"/>
      <c r="K30" s="195" t="s">
        <v>325</v>
      </c>
      <c r="L30" s="196"/>
      <c r="M30" s="59" t="s">
        <v>323</v>
      </c>
      <c r="N30" s="59" t="s">
        <v>324</v>
      </c>
      <c r="O30" s="59" t="s">
        <v>251</v>
      </c>
      <c r="P30" s="65"/>
    </row>
    <row r="31" spans="2:22" ht="15.75" customHeight="1" x14ac:dyDescent="0.25">
      <c r="B31" s="7" t="s">
        <v>65</v>
      </c>
      <c r="C31" s="62">
        <v>1.8075999999999998E-2</v>
      </c>
      <c r="D31" s="63">
        <v>1.6944207999999999E-2</v>
      </c>
      <c r="E31" s="62">
        <v>2.0966597E-2</v>
      </c>
      <c r="F31" s="63">
        <v>2.0979854999999999E-2</v>
      </c>
      <c r="G31" s="62">
        <v>2.1109915E-2</v>
      </c>
      <c r="H31" s="63">
        <v>8.9899999999999999E-7</v>
      </c>
      <c r="J31" s="68"/>
      <c r="K31" s="195" t="s">
        <v>235</v>
      </c>
      <c r="L31" s="196"/>
      <c r="M31" s="59">
        <v>9.1549999999999994</v>
      </c>
      <c r="N31" s="59">
        <v>8.11</v>
      </c>
      <c r="O31" s="59">
        <v>6.5</v>
      </c>
    </row>
    <row r="32" spans="2:22" ht="15.75" customHeight="1" x14ac:dyDescent="0.25">
      <c r="B32" s="7" t="s">
        <v>66</v>
      </c>
      <c r="C32" s="62">
        <v>1.6441000000000001E-2</v>
      </c>
      <c r="D32" s="63">
        <v>1.527805E-2</v>
      </c>
      <c r="E32" s="62">
        <v>1.9819673999999999E-2</v>
      </c>
      <c r="F32" s="63">
        <v>1.9699883000000001E-2</v>
      </c>
      <c r="G32" s="62">
        <v>1.9948609999999999E-2</v>
      </c>
      <c r="H32" s="63">
        <v>4.0999999999999999E-7</v>
      </c>
      <c r="J32" s="68"/>
      <c r="K32" s="195" t="s">
        <v>29</v>
      </c>
      <c r="L32" s="196"/>
      <c r="M32" s="59">
        <v>5.4</v>
      </c>
      <c r="N32" s="59">
        <v>7</v>
      </c>
      <c r="O32" s="59">
        <v>8.1999999999999993</v>
      </c>
    </row>
    <row r="33" spans="2:24" ht="15.75" customHeight="1" x14ac:dyDescent="0.25">
      <c r="B33" s="7" t="s">
        <v>67</v>
      </c>
      <c r="C33" s="62">
        <v>1.4954E-2</v>
      </c>
      <c r="D33" s="63">
        <v>1.3775492E-2</v>
      </c>
      <c r="E33" s="62">
        <v>1.873592E-2</v>
      </c>
      <c r="F33" s="63">
        <v>1.8497853000000002E-2</v>
      </c>
      <c r="G33" s="62">
        <v>1.8851005000000001E-2</v>
      </c>
      <c r="H33" s="63">
        <v>1.8699999999999999E-7</v>
      </c>
      <c r="J33" s="67"/>
      <c r="K33" s="195" t="s">
        <v>247</v>
      </c>
      <c r="L33" s="196"/>
      <c r="M33" s="59">
        <v>10</v>
      </c>
      <c r="N33" s="59">
        <v>10</v>
      </c>
      <c r="O33" s="59">
        <v>8.25</v>
      </c>
    </row>
    <row r="34" spans="2:24" ht="15.75" customHeight="1" x14ac:dyDescent="0.25">
      <c r="B34" s="7" t="s">
        <v>68</v>
      </c>
      <c r="C34" s="62">
        <v>1.3601E-2</v>
      </c>
      <c r="D34" s="63">
        <v>1.2420471000000001E-2</v>
      </c>
      <c r="E34" s="62">
        <v>1.7711843000000001E-2</v>
      </c>
      <c r="F34" s="63">
        <v>1.7369015000000002E-2</v>
      </c>
      <c r="G34" s="62">
        <v>1.7813598999999999E-2</v>
      </c>
      <c r="H34" s="63">
        <v>8.4899999999999999E-8</v>
      </c>
      <c r="K34" s="195" t="s">
        <v>234</v>
      </c>
      <c r="L34" s="196"/>
      <c r="M34" s="59">
        <v>3</v>
      </c>
      <c r="N34" s="59">
        <v>3</v>
      </c>
      <c r="O34" s="59">
        <v>3</v>
      </c>
    </row>
    <row r="35" spans="2:24" ht="15.75" customHeight="1" x14ac:dyDescent="0.25">
      <c r="B35" s="7" t="s">
        <v>69</v>
      </c>
      <c r="C35" s="62">
        <v>1.2370000000000001E-2</v>
      </c>
      <c r="D35" s="63">
        <v>1.1198506E-2</v>
      </c>
      <c r="E35" s="62">
        <v>1.6744146000000001E-2</v>
      </c>
      <c r="F35" s="63">
        <v>1.6308903999999999E-2</v>
      </c>
      <c r="G35" s="62">
        <v>1.6833085000000001E-2</v>
      </c>
      <c r="H35" s="63">
        <v>3.8600000000000002E-8</v>
      </c>
    </row>
    <row r="36" spans="2:24" ht="15.75" customHeight="1" x14ac:dyDescent="0.25">
      <c r="B36" s="7" t="s">
        <v>70</v>
      </c>
      <c r="C36" s="62">
        <v>1.1251000000000001E-2</v>
      </c>
      <c r="D36" s="63">
        <v>1.0096536E-2</v>
      </c>
      <c r="E36" s="62">
        <v>1.5829709000000001E-2</v>
      </c>
      <c r="F36" s="63">
        <v>1.5313332000000001E-2</v>
      </c>
      <c r="G36" s="62">
        <v>1.5906337999999999E-2</v>
      </c>
      <c r="H36" s="63">
        <v>1.7500000000000001E-8</v>
      </c>
      <c r="M36" s="17" t="s">
        <v>0</v>
      </c>
      <c r="N36" s="17" t="s">
        <v>1</v>
      </c>
      <c r="O36" s="17" t="s">
        <v>2</v>
      </c>
      <c r="P36" s="17" t="s">
        <v>3</v>
      </c>
      <c r="Q36" s="17" t="s">
        <v>4</v>
      </c>
      <c r="R36" s="17" t="s">
        <v>5</v>
      </c>
      <c r="S36" s="17" t="s">
        <v>6</v>
      </c>
      <c r="T36" s="17" t="s">
        <v>7</v>
      </c>
      <c r="U36" s="17" t="s">
        <v>8</v>
      </c>
      <c r="V36" s="17" t="s">
        <v>9</v>
      </c>
      <c r="W36" s="17" t="s">
        <v>10</v>
      </c>
      <c r="X36" s="17" t="s">
        <v>11</v>
      </c>
    </row>
    <row r="37" spans="2:24" ht="15.75" customHeight="1" x14ac:dyDescent="0.25">
      <c r="B37" s="7" t="s">
        <v>71</v>
      </c>
      <c r="C37" s="62">
        <v>1.0232E-2</v>
      </c>
      <c r="D37" s="63">
        <v>9.1027810000000008E-3</v>
      </c>
      <c r="E37" s="62">
        <v>1.4965588E-2</v>
      </c>
      <c r="F37" s="63">
        <v>1.4378365000000001E-2</v>
      </c>
      <c r="G37" s="62">
        <v>1.5030404000000001E-2</v>
      </c>
      <c r="H37" s="63">
        <v>7.9699999999999996E-9</v>
      </c>
      <c r="K37" s="195" t="s">
        <v>887</v>
      </c>
      <c r="L37" s="196"/>
      <c r="M37" s="59">
        <v>0.96279999999999999</v>
      </c>
      <c r="N37" s="59">
        <v>0.96530000000000005</v>
      </c>
      <c r="O37" s="59">
        <v>0.95830000000000004</v>
      </c>
      <c r="P37" s="59">
        <v>0.92779999999999996</v>
      </c>
      <c r="Q37" s="59">
        <v>0.90859999999999996</v>
      </c>
      <c r="R37" s="59">
        <v>0.92220000000000002</v>
      </c>
      <c r="S37" s="59">
        <v>0.8911</v>
      </c>
      <c r="T37" s="59">
        <v>0.8992</v>
      </c>
      <c r="U37" s="59">
        <v>0.93710000000000004</v>
      </c>
      <c r="V37" s="59">
        <v>0.96140000000000003</v>
      </c>
      <c r="W37" s="59">
        <v>0.97140000000000004</v>
      </c>
      <c r="X37" s="59">
        <v>0.96409999999999996</v>
      </c>
    </row>
    <row r="38" spans="2:24" ht="15.75" customHeight="1" x14ac:dyDescent="0.25">
      <c r="B38" s="7" t="s">
        <v>72</v>
      </c>
      <c r="C38" s="62">
        <v>9.3050000000000008E-3</v>
      </c>
      <c r="D38" s="63">
        <v>8.2066220000000002E-3</v>
      </c>
      <c r="E38" s="62">
        <v>1.4148999000000001E-2</v>
      </c>
      <c r="F38" s="63">
        <v>1.3500308000000001E-2</v>
      </c>
      <c r="G38" s="62">
        <v>1.4202495000000001E-2</v>
      </c>
      <c r="H38" s="63">
        <v>3.6199999999999999E-9</v>
      </c>
      <c r="K38" s="195" t="s">
        <v>272</v>
      </c>
      <c r="L38" s="196"/>
      <c r="M38" s="59">
        <v>7.1500000000000008E-2</v>
      </c>
      <c r="N38" s="59">
        <v>3.8800000000000001E-2</v>
      </c>
      <c r="O38" s="59">
        <v>6.2199999999999998E-2</v>
      </c>
      <c r="P38" s="59">
        <v>6.0199999999999997E-2</v>
      </c>
      <c r="Q38" s="59">
        <v>7.4700000000000003E-2</v>
      </c>
      <c r="R38" s="59">
        <v>4.8399999999999999E-2</v>
      </c>
      <c r="S38" s="59">
        <v>3.3799999999999997E-2</v>
      </c>
      <c r="T38" s="59">
        <v>7.7199999999999991E-2</v>
      </c>
      <c r="U38" s="59">
        <v>3.8199999999999998E-2</v>
      </c>
      <c r="V38" s="59">
        <v>4.5100000000000001E-2</v>
      </c>
      <c r="W38" s="59">
        <v>3.3500000000000002E-2</v>
      </c>
      <c r="X38" s="59">
        <v>7.22E-2</v>
      </c>
    </row>
    <row r="39" spans="2:24" ht="15.75" customHeight="1" x14ac:dyDescent="0.25">
      <c r="B39" s="7" t="s">
        <v>73</v>
      </c>
      <c r="C39" s="62">
        <v>8.4620000000000008E-3</v>
      </c>
      <c r="D39" s="63">
        <v>7.3984799999999998E-3</v>
      </c>
      <c r="E39" s="62">
        <v>1.3377313E-2</v>
      </c>
      <c r="F39" s="63">
        <v>1.2675695000000001E-2</v>
      </c>
      <c r="G39" s="62">
        <v>1.3419973E-2</v>
      </c>
      <c r="H39" s="63">
        <v>1.6399999999999999E-9</v>
      </c>
    </row>
    <row r="40" spans="2:24" ht="15.75" customHeight="1" x14ac:dyDescent="0.25">
      <c r="B40" s="7" t="s">
        <v>74</v>
      </c>
      <c r="C40" s="62">
        <v>7.6959999999999997E-3</v>
      </c>
      <c r="D40" s="63">
        <v>6.669716E-3</v>
      </c>
      <c r="E40" s="62">
        <v>1.2648044000000001E-2</v>
      </c>
      <c r="F40" s="63">
        <v>1.1901269000000001E-2</v>
      </c>
      <c r="G40" s="62">
        <v>1.2680347E-2</v>
      </c>
      <c r="H40" s="63">
        <v>7.4300000000000002E-10</v>
      </c>
    </row>
    <row r="41" spans="2:24" ht="15.75" customHeight="1" x14ac:dyDescent="0.25">
      <c r="B41" s="7" t="s">
        <v>75</v>
      </c>
      <c r="C41" s="62">
        <v>6.9979999999999999E-3</v>
      </c>
      <c r="D41" s="63">
        <v>6.0125400000000002E-3</v>
      </c>
      <c r="E41" s="62">
        <v>1.1958847E-2</v>
      </c>
      <c r="F41" s="63">
        <v>1.1173974E-2</v>
      </c>
      <c r="G41" s="62">
        <v>1.1981264E-2</v>
      </c>
      <c r="H41" s="63">
        <v>3.3599999999999998E-10</v>
      </c>
    </row>
    <row r="42" spans="2:24" ht="15.75" customHeight="1" x14ac:dyDescent="0.25">
      <c r="B42" s="7" t="s">
        <v>76</v>
      </c>
      <c r="C42" s="62">
        <v>6.3639999999999999E-3</v>
      </c>
      <c r="D42" s="63">
        <v>5.4199280000000001E-3</v>
      </c>
      <c r="E42" s="62">
        <v>1.1307503E-2</v>
      </c>
      <c r="F42" s="63">
        <v>1.0490938E-2</v>
      </c>
      <c r="G42" s="62">
        <v>1.1320498999999999E-2</v>
      </c>
      <c r="H42" s="63">
        <v>1.5199999999999999E-10</v>
      </c>
    </row>
    <row r="43" spans="2:24" ht="15.75" customHeight="1" x14ac:dyDescent="0.25">
      <c r="B43" s="7" t="s">
        <v>77</v>
      </c>
      <c r="C43" s="62">
        <v>5.7860000000000003E-3</v>
      </c>
      <c r="D43" s="63">
        <v>4.8855440000000003E-3</v>
      </c>
      <c r="E43" s="62">
        <v>1.0691918999999999E-2</v>
      </c>
      <c r="F43" s="63">
        <v>9.8494659999999994E-3</v>
      </c>
      <c r="G43" s="62">
        <v>1.0695949999999999E-2</v>
      </c>
      <c r="H43" s="63">
        <v>6.8799999999999998E-11</v>
      </c>
    </row>
    <row r="44" spans="2:24" ht="15.75" customHeight="1" x14ac:dyDescent="0.25">
      <c r="B44" s="7" t="s">
        <v>78</v>
      </c>
      <c r="C44" s="62">
        <v>5.2610000000000001E-3</v>
      </c>
      <c r="D44" s="63">
        <v>4.4036730000000003E-3</v>
      </c>
      <c r="E44" s="62">
        <v>1.0110116000000001E-2</v>
      </c>
      <c r="F44" s="63">
        <v>9.2470290000000004E-3</v>
      </c>
      <c r="G44" s="62">
        <v>1.0105631E-2</v>
      </c>
      <c r="H44" s="63">
        <v>3.1000000000000003E-11</v>
      </c>
      <c r="J44" s="57" t="s">
        <v>317</v>
      </c>
      <c r="V44" s="66"/>
    </row>
    <row r="45" spans="2:24" ht="15.75" customHeight="1" x14ac:dyDescent="0.25">
      <c r="B45" s="7" t="s">
        <v>79</v>
      </c>
      <c r="C45" s="62">
        <v>4.7840000000000001E-3</v>
      </c>
      <c r="D45" s="63">
        <v>3.9691630000000004E-3</v>
      </c>
      <c r="E45" s="62">
        <v>9.5602259999999998E-3</v>
      </c>
      <c r="F45" s="63">
        <v>8.6812499999999997E-3</v>
      </c>
      <c r="G45" s="62">
        <v>9.5476659999999998E-3</v>
      </c>
      <c r="H45" s="63">
        <v>1.4E-11</v>
      </c>
      <c r="J45" s="183" t="s">
        <v>318</v>
      </c>
      <c r="K45" s="183"/>
      <c r="L45" s="183"/>
      <c r="M45" s="183"/>
      <c r="N45" s="183"/>
      <c r="O45" s="183"/>
      <c r="P45" s="183"/>
      <c r="Q45" s="183"/>
      <c r="R45" s="183"/>
      <c r="S45" s="183"/>
      <c r="T45" s="183"/>
      <c r="U45" s="183"/>
      <c r="V45" s="183"/>
      <c r="W45" s="183"/>
    </row>
    <row r="46" spans="2:24" ht="15.75" customHeight="1" x14ac:dyDescent="0.25">
      <c r="B46" s="7" t="s">
        <v>80</v>
      </c>
      <c r="C46" s="62">
        <v>4.3489999999999996E-3</v>
      </c>
      <c r="D46" s="63">
        <v>3.5773670000000001E-3</v>
      </c>
      <c r="E46" s="62">
        <v>9.0404830000000002E-3</v>
      </c>
      <c r="F46" s="63">
        <v>8.1498969999999997E-3</v>
      </c>
      <c r="G46" s="62">
        <v>9.0202809999999998E-3</v>
      </c>
      <c r="H46" s="63">
        <v>6.3100000000000004E-12</v>
      </c>
      <c r="J46" s="183" t="s">
        <v>319</v>
      </c>
      <c r="K46" s="183"/>
      <c r="L46" s="183"/>
      <c r="M46" s="183"/>
      <c r="N46" s="183"/>
      <c r="O46" s="183"/>
      <c r="P46" s="183"/>
      <c r="Q46" s="183"/>
      <c r="R46" s="183"/>
      <c r="S46" s="183"/>
      <c r="T46" s="183"/>
      <c r="U46" s="183"/>
      <c r="V46" s="183"/>
      <c r="W46" s="183"/>
    </row>
    <row r="47" spans="2:24" ht="15.75" customHeight="1" x14ac:dyDescent="0.25">
      <c r="B47" s="7" t="s">
        <v>81</v>
      </c>
      <c r="C47" s="62">
        <v>3.954E-3</v>
      </c>
      <c r="D47" s="63">
        <v>3.2240910000000001E-3</v>
      </c>
      <c r="E47" s="62">
        <v>8.5492199999999997E-3</v>
      </c>
      <c r="F47" s="63">
        <v>7.6508770000000004E-3</v>
      </c>
      <c r="G47" s="62">
        <v>8.5217999999999995E-3</v>
      </c>
      <c r="H47" s="63">
        <v>2.84E-12</v>
      </c>
      <c r="J47" s="183" t="s">
        <v>320</v>
      </c>
      <c r="K47" s="183"/>
      <c r="L47" s="183"/>
      <c r="M47" s="183"/>
      <c r="N47" s="183"/>
      <c r="O47" s="183"/>
      <c r="P47" s="183"/>
      <c r="Q47" s="183"/>
      <c r="R47" s="183"/>
      <c r="S47" s="183"/>
      <c r="T47" s="183"/>
      <c r="U47" s="183"/>
      <c r="V47" s="183"/>
      <c r="W47" s="183"/>
    </row>
    <row r="48" spans="2:24" ht="15.75" customHeight="1" x14ac:dyDescent="0.25">
      <c r="B48" s="7" t="s">
        <v>82</v>
      </c>
      <c r="C48" s="62">
        <v>3.5950000000000001E-3</v>
      </c>
      <c r="D48" s="63">
        <v>2.9055579999999999E-3</v>
      </c>
      <c r="E48" s="62">
        <v>8.0848629999999994E-3</v>
      </c>
      <c r="F48" s="63">
        <v>7.1822229999999997E-3</v>
      </c>
      <c r="G48" s="62">
        <v>8.0506399999999995E-3</v>
      </c>
      <c r="H48" s="63">
        <v>1.28E-12</v>
      </c>
      <c r="J48" s="183" t="s">
        <v>321</v>
      </c>
      <c r="K48" s="183"/>
      <c r="L48" s="183"/>
      <c r="M48" s="183"/>
      <c r="N48" s="183"/>
      <c r="O48" s="183"/>
      <c r="P48" s="183"/>
      <c r="Q48" s="183"/>
      <c r="R48" s="183"/>
      <c r="S48" s="183"/>
      <c r="T48" s="183"/>
      <c r="U48" s="183"/>
      <c r="V48" s="183"/>
      <c r="W48" s="183"/>
    </row>
    <row r="49" spans="2:23" ht="15.75" customHeight="1" x14ac:dyDescent="0.25">
      <c r="B49" s="7" t="s">
        <v>83</v>
      </c>
      <c r="C49" s="62">
        <v>3.2680000000000001E-3</v>
      </c>
      <c r="D49" s="63">
        <v>2.6183560000000001E-3</v>
      </c>
      <c r="E49" s="62">
        <v>7.6459240000000001E-3</v>
      </c>
      <c r="F49" s="63">
        <v>6.7420860000000004E-3</v>
      </c>
      <c r="G49" s="62">
        <v>7.6053040000000002E-3</v>
      </c>
      <c r="H49" s="63">
        <v>5.7299999999999998E-13</v>
      </c>
      <c r="J49" s="198" t="s">
        <v>921</v>
      </c>
      <c r="K49" s="198"/>
      <c r="L49" s="198"/>
      <c r="M49" s="198"/>
      <c r="N49" s="198"/>
      <c r="O49" s="198"/>
      <c r="P49" s="198"/>
      <c r="Q49" s="198"/>
      <c r="R49" s="198"/>
      <c r="S49" s="198"/>
      <c r="T49" s="198"/>
      <c r="U49" s="198"/>
      <c r="V49" s="198"/>
      <c r="W49" s="198"/>
    </row>
    <row r="50" spans="2:23" ht="15.75" customHeight="1" x14ac:dyDescent="0.25">
      <c r="B50" s="7" t="s">
        <v>84</v>
      </c>
      <c r="C50" s="62">
        <v>2.97E-3</v>
      </c>
      <c r="D50" s="63">
        <v>2.3594110000000001E-3</v>
      </c>
      <c r="E50" s="62">
        <v>7.2309990000000001E-3</v>
      </c>
      <c r="F50" s="63">
        <v>6.3287339999999999E-3</v>
      </c>
      <c r="G50" s="62">
        <v>7.1843779999999999E-3</v>
      </c>
      <c r="H50" s="63">
        <v>2.5700000000000002E-13</v>
      </c>
      <c r="J50" s="198"/>
      <c r="K50" s="198"/>
      <c r="L50" s="198"/>
      <c r="M50" s="198"/>
      <c r="N50" s="198"/>
      <c r="O50" s="198"/>
      <c r="P50" s="198"/>
      <c r="Q50" s="198"/>
      <c r="R50" s="198"/>
      <c r="S50" s="198"/>
      <c r="T50" s="198"/>
      <c r="U50" s="198"/>
      <c r="V50" s="198"/>
      <c r="W50" s="198"/>
    </row>
    <row r="51" spans="2:23" ht="15.75" customHeight="1" x14ac:dyDescent="0.25">
      <c r="B51" s="7" t="s">
        <v>85</v>
      </c>
      <c r="C51" s="62">
        <v>2.7000000000000001E-3</v>
      </c>
      <c r="D51" s="63">
        <v>2.1259500000000001E-3</v>
      </c>
      <c r="E51" s="62">
        <v>6.838762E-3</v>
      </c>
      <c r="F51" s="63">
        <v>5.9405370000000001E-3</v>
      </c>
      <c r="G51" s="62">
        <v>6.7865249999999998E-3</v>
      </c>
      <c r="H51" s="63">
        <v>1.1499999999999999E-13</v>
      </c>
      <c r="J51" s="183" t="s">
        <v>322</v>
      </c>
      <c r="K51" s="183"/>
      <c r="L51" s="183"/>
      <c r="M51" s="183"/>
      <c r="N51" s="183"/>
      <c r="O51" s="183"/>
      <c r="P51" s="183"/>
      <c r="Q51" s="183"/>
      <c r="R51" s="183"/>
      <c r="S51" s="183"/>
      <c r="T51" s="183"/>
      <c r="U51" s="183"/>
      <c r="V51" s="183"/>
      <c r="W51" s="183"/>
    </row>
    <row r="52" spans="2:23" ht="15.75" customHeight="1" x14ac:dyDescent="0.25">
      <c r="B52" s="7" t="s">
        <v>86</v>
      </c>
      <c r="C52" s="62">
        <v>2.454E-3</v>
      </c>
      <c r="D52" s="63">
        <v>1.915471E-3</v>
      </c>
      <c r="E52" s="62">
        <v>6.4679589999999997E-3</v>
      </c>
      <c r="F52" s="63">
        <v>5.5759659999999999E-3</v>
      </c>
      <c r="G52" s="62">
        <v>6.4104829999999998E-3</v>
      </c>
      <c r="H52" s="63">
        <v>5.1500000000000001E-14</v>
      </c>
      <c r="J52" s="166"/>
      <c r="K52" s="166"/>
      <c r="L52" s="166"/>
      <c r="M52" s="166"/>
      <c r="N52" s="166"/>
      <c r="O52" s="166"/>
      <c r="P52" s="166"/>
      <c r="Q52" s="166"/>
      <c r="R52" s="166"/>
      <c r="S52" s="166"/>
      <c r="T52" s="166"/>
      <c r="U52" s="166"/>
      <c r="V52" s="166"/>
      <c r="W52" s="166"/>
    </row>
    <row r="53" spans="2:23" ht="15.75" customHeight="1" x14ac:dyDescent="0.25">
      <c r="B53" s="7" t="s">
        <v>87</v>
      </c>
      <c r="C53" s="62">
        <v>2.2300000000000002E-3</v>
      </c>
      <c r="D53" s="63">
        <v>1.7257189999999999E-3</v>
      </c>
      <c r="E53" s="62">
        <v>6.1174070000000001E-3</v>
      </c>
      <c r="F53" s="63">
        <v>5.2335849999999998E-3</v>
      </c>
      <c r="G53" s="62">
        <v>6.055057E-3</v>
      </c>
      <c r="H53" s="63">
        <v>2.3E-14</v>
      </c>
      <c r="J53" s="183"/>
      <c r="K53" s="183"/>
      <c r="L53" s="183"/>
      <c r="M53" s="183"/>
      <c r="N53" s="183"/>
      <c r="O53" s="183"/>
      <c r="P53" s="183"/>
      <c r="Q53" s="183"/>
      <c r="R53" s="183"/>
      <c r="S53" s="183"/>
      <c r="T53" s="183"/>
      <c r="U53" s="183"/>
      <c r="V53" s="183"/>
      <c r="W53" s="183"/>
    </row>
    <row r="54" spans="2:23" ht="15.75" customHeight="1" x14ac:dyDescent="0.25">
      <c r="B54" s="7" t="s">
        <v>88</v>
      </c>
      <c r="C54" s="62">
        <v>2.0270000000000002E-3</v>
      </c>
      <c r="D54" s="63">
        <v>1.554658E-3</v>
      </c>
      <c r="E54" s="62">
        <v>5.7859900000000004E-3</v>
      </c>
      <c r="F54" s="63">
        <v>4.9120470000000001E-3</v>
      </c>
      <c r="G54" s="62">
        <v>5.7191200000000003E-3</v>
      </c>
      <c r="H54" s="63">
        <v>1.0299999999999999E-14</v>
      </c>
    </row>
    <row r="55" spans="2:23" ht="15.75" customHeight="1" x14ac:dyDescent="0.25">
      <c r="B55" s="7" t="s">
        <v>89</v>
      </c>
      <c r="C55" s="62">
        <v>1.8420000000000001E-3</v>
      </c>
      <c r="D55" s="63">
        <v>1.400454E-3</v>
      </c>
      <c r="E55" s="62">
        <v>5.4726510000000003E-3</v>
      </c>
      <c r="F55" s="63">
        <v>4.6100840000000004E-3</v>
      </c>
      <c r="G55" s="62">
        <v>5.4016059999999998E-3</v>
      </c>
      <c r="H55" s="63">
        <v>4.5699999999999997E-15</v>
      </c>
    </row>
    <row r="56" spans="2:23" ht="15.75" customHeight="1" x14ac:dyDescent="0.25">
      <c r="B56" s="7" t="s">
        <v>90</v>
      </c>
      <c r="C56" s="62">
        <v>1.6739999999999999E-3</v>
      </c>
      <c r="D56" s="63">
        <v>1.261451E-3</v>
      </c>
      <c r="E56" s="62">
        <v>5.176394E-3</v>
      </c>
      <c r="F56" s="63">
        <v>4.3265070000000003E-3</v>
      </c>
      <c r="G56" s="62">
        <v>5.1015059999999996E-3</v>
      </c>
      <c r="H56" s="63">
        <v>2.0299999999999999E-15</v>
      </c>
    </row>
    <row r="57" spans="2:23" ht="15.75" customHeight="1" x14ac:dyDescent="0.25">
      <c r="B57" s="7" t="s">
        <v>91</v>
      </c>
      <c r="C57" s="62">
        <v>1.521E-3</v>
      </c>
      <c r="D57" s="63">
        <v>1.1361559999999999E-3</v>
      </c>
      <c r="E57" s="62">
        <v>4.8962789999999999E-3</v>
      </c>
      <c r="F57" s="63">
        <v>4.0601989999999996E-3</v>
      </c>
      <c r="G57" s="62">
        <v>4.8178700000000001E-3</v>
      </c>
      <c r="H57" s="63">
        <v>9.0300000000000008E-16</v>
      </c>
    </row>
    <row r="58" spans="2:23" ht="15.75" customHeight="1" x14ac:dyDescent="0.25">
      <c r="B58" s="7" t="s">
        <v>92</v>
      </c>
      <c r="C58" s="62">
        <v>1.382E-3</v>
      </c>
      <c r="D58" s="63">
        <v>1.0232220000000001E-3</v>
      </c>
      <c r="E58" s="62">
        <v>4.6314149999999998E-3</v>
      </c>
      <c r="F58" s="63">
        <v>3.810113E-3</v>
      </c>
      <c r="G58" s="62">
        <v>4.549796E-3</v>
      </c>
      <c r="H58" s="63">
        <v>3.9999999999999999E-16</v>
      </c>
    </row>
    <row r="59" spans="2:23" ht="15.75" customHeight="1" x14ac:dyDescent="0.25">
      <c r="B59" s="7" t="s">
        <v>93</v>
      </c>
      <c r="C59" s="62">
        <v>1.255E-3</v>
      </c>
      <c r="D59" s="63">
        <v>9.2143599999999998E-4</v>
      </c>
      <c r="E59" s="62">
        <v>4.3809629999999999E-3</v>
      </c>
      <c r="F59" s="63">
        <v>3.5752620000000001E-3</v>
      </c>
      <c r="G59" s="62">
        <v>4.296434E-3</v>
      </c>
      <c r="H59" s="63">
        <v>1.7699999999999999E-16</v>
      </c>
    </row>
    <row r="60" spans="2:23" ht="15.75" customHeight="1" x14ac:dyDescent="0.25">
      <c r="B60" s="7" t="s">
        <v>94</v>
      </c>
      <c r="C60" s="62">
        <v>1.14E-3</v>
      </c>
      <c r="D60" s="63">
        <v>8.2970099999999996E-4</v>
      </c>
      <c r="E60" s="62">
        <v>4.1441309999999997E-3</v>
      </c>
      <c r="F60" s="63">
        <v>3.354723E-3</v>
      </c>
      <c r="G60" s="62">
        <v>4.05698E-3</v>
      </c>
      <c r="H60" s="63">
        <v>7.8299999999999998E-17</v>
      </c>
      <c r="J60" s="57"/>
      <c r="V60" s="66"/>
    </row>
    <row r="61" spans="2:23" ht="15.75" customHeight="1" x14ac:dyDescent="0.25">
      <c r="B61" s="7" t="s">
        <v>95</v>
      </c>
      <c r="C61" s="62">
        <v>1.036E-3</v>
      </c>
      <c r="D61" s="63">
        <v>7.4702899999999997E-4</v>
      </c>
      <c r="E61" s="62">
        <v>3.9201690000000003E-3</v>
      </c>
      <c r="F61" s="63">
        <v>3.1476249999999998E-3</v>
      </c>
      <c r="G61" s="62">
        <v>3.830675E-3</v>
      </c>
      <c r="H61" s="63">
        <v>3.45E-17</v>
      </c>
      <c r="J61" s="67"/>
      <c r="K61" s="67"/>
      <c r="L61" s="67"/>
      <c r="M61" s="67"/>
      <c r="N61" s="67"/>
      <c r="O61" s="67"/>
      <c r="P61" s="67"/>
      <c r="Q61" s="67"/>
      <c r="R61" s="67"/>
      <c r="S61" s="67"/>
      <c r="T61" s="67"/>
      <c r="U61" s="67"/>
      <c r="V61" s="67"/>
      <c r="W61" s="67"/>
    </row>
    <row r="62" spans="2:23" ht="15.75" customHeight="1" x14ac:dyDescent="0.25">
      <c r="B62" s="7" t="s">
        <v>96</v>
      </c>
      <c r="C62" s="62">
        <v>9.3999999999999997E-4</v>
      </c>
      <c r="D62" s="63">
        <v>6.7253099999999998E-4</v>
      </c>
      <c r="E62" s="62">
        <v>3.7083720000000001E-3</v>
      </c>
      <c r="F62" s="63">
        <v>2.9531539999999999E-3</v>
      </c>
      <c r="G62" s="62">
        <v>3.616799E-3</v>
      </c>
      <c r="H62" s="63">
        <v>1.5199999999999999E-17</v>
      </c>
      <c r="J62" s="67"/>
      <c r="K62" s="67"/>
      <c r="L62" s="67"/>
      <c r="M62" s="67"/>
      <c r="N62" s="67"/>
      <c r="O62" s="67"/>
      <c r="P62" s="67"/>
      <c r="Q62" s="67"/>
      <c r="R62" s="67"/>
      <c r="S62" s="67"/>
      <c r="T62" s="67"/>
      <c r="U62" s="67"/>
      <c r="V62" s="67"/>
      <c r="W62" s="67"/>
    </row>
    <row r="63" spans="2:23" ht="15.75" customHeight="1" x14ac:dyDescent="0.25">
      <c r="B63" s="7" t="s">
        <v>97</v>
      </c>
      <c r="C63" s="62">
        <v>8.5400000000000005E-4</v>
      </c>
      <c r="D63" s="63">
        <v>6.0540099999999999E-4</v>
      </c>
      <c r="E63" s="62">
        <v>3.5080689999999999E-3</v>
      </c>
      <c r="F63" s="63">
        <v>2.7705429999999999E-3</v>
      </c>
      <c r="G63" s="62">
        <v>3.4146739999999999E-3</v>
      </c>
      <c r="H63" s="63">
        <v>6.6899999999999998E-18</v>
      </c>
      <c r="J63" s="67"/>
      <c r="K63" s="67"/>
      <c r="L63" s="67"/>
      <c r="M63" s="67"/>
      <c r="N63" s="67"/>
      <c r="O63" s="67"/>
      <c r="P63" s="67"/>
      <c r="Q63" s="67"/>
      <c r="R63" s="67"/>
      <c r="S63" s="67"/>
      <c r="T63" s="67"/>
      <c r="U63" s="67"/>
      <c r="V63" s="67"/>
      <c r="W63" s="67"/>
    </row>
    <row r="64" spans="2:23" ht="15.75" customHeight="1" x14ac:dyDescent="0.25">
      <c r="B64" s="7" t="s">
        <v>98</v>
      </c>
      <c r="C64" s="62">
        <v>7.76E-4</v>
      </c>
      <c r="D64" s="63">
        <v>5.4491499999999998E-4</v>
      </c>
      <c r="E64" s="62">
        <v>3.3186320000000002E-3</v>
      </c>
      <c r="F64" s="63">
        <v>2.599072E-3</v>
      </c>
      <c r="G64" s="62">
        <v>3.2236579999999999E-3</v>
      </c>
      <c r="H64" s="63">
        <v>2.9400000000000001E-18</v>
      </c>
      <c r="J64" s="67"/>
      <c r="K64" s="67"/>
      <c r="L64" s="67"/>
      <c r="M64" s="67"/>
      <c r="N64" s="67"/>
      <c r="O64" s="67"/>
      <c r="P64" s="67"/>
      <c r="Q64" s="67"/>
      <c r="R64" s="67"/>
      <c r="S64" s="67"/>
      <c r="T64" s="67"/>
      <c r="U64" s="67"/>
      <c r="V64" s="67"/>
      <c r="W64" s="67"/>
    </row>
    <row r="65" spans="2:23" ht="15.75" customHeight="1" x14ac:dyDescent="0.25">
      <c r="B65" s="7" t="s">
        <v>99</v>
      </c>
      <c r="C65" s="62">
        <v>7.0399999999999998E-4</v>
      </c>
      <c r="D65" s="63">
        <v>4.9041899999999997E-4</v>
      </c>
      <c r="E65" s="62">
        <v>3.1394629999999999E-3</v>
      </c>
      <c r="F65" s="63">
        <v>2.438066E-3</v>
      </c>
      <c r="G65" s="62">
        <v>3.0431439999999998E-3</v>
      </c>
      <c r="H65" s="63">
        <v>1.2900000000000001E-18</v>
      </c>
      <c r="J65" s="68"/>
      <c r="K65" s="68"/>
      <c r="L65" s="68"/>
      <c r="M65" s="68"/>
      <c r="N65" s="68"/>
      <c r="O65" s="68"/>
      <c r="P65" s="68"/>
      <c r="Q65" s="68"/>
      <c r="R65" s="68"/>
      <c r="S65" s="68"/>
      <c r="T65" s="68"/>
      <c r="U65" s="68"/>
      <c r="V65" s="68"/>
      <c r="W65" s="68"/>
    </row>
    <row r="66" spans="2:23" ht="15.75" customHeight="1" x14ac:dyDescent="0.25">
      <c r="B66" s="7" t="s">
        <v>100</v>
      </c>
      <c r="C66" s="62">
        <v>6.3900000000000003E-4</v>
      </c>
      <c r="D66" s="63">
        <v>4.4132299999999998E-4</v>
      </c>
      <c r="E66" s="62">
        <v>2.97E-3</v>
      </c>
      <c r="F66" s="63">
        <v>2.2868889999999998E-3</v>
      </c>
      <c r="G66" s="62">
        <v>2.8725589999999998E-3</v>
      </c>
      <c r="H66" s="63">
        <v>5.6199999999999998E-19</v>
      </c>
      <c r="J66" s="68"/>
      <c r="K66" s="68"/>
      <c r="L66" s="68"/>
      <c r="M66" s="68"/>
      <c r="N66" s="68"/>
      <c r="O66" s="68"/>
      <c r="P66" s="68"/>
      <c r="Q66" s="68"/>
      <c r="R66" s="68"/>
      <c r="S66" s="68"/>
      <c r="T66" s="68"/>
      <c r="U66" s="68"/>
      <c r="V66" s="68"/>
      <c r="W66" s="68"/>
    </row>
    <row r="67" spans="2:23" ht="15.75" customHeight="1" x14ac:dyDescent="0.25">
      <c r="B67" s="7" t="s">
        <v>101</v>
      </c>
      <c r="C67" s="62">
        <v>5.8E-4</v>
      </c>
      <c r="D67" s="63">
        <v>3.9709599999999999E-4</v>
      </c>
      <c r="E67" s="62">
        <v>2.8097119999999998E-3</v>
      </c>
      <c r="F67" s="63">
        <v>2.1449450000000001E-3</v>
      </c>
      <c r="G67" s="62">
        <v>2.7113609999999998E-3</v>
      </c>
      <c r="H67" s="63">
        <v>2.45E-19</v>
      </c>
      <c r="J67" s="67"/>
      <c r="K67" s="67"/>
      <c r="L67" s="67"/>
      <c r="M67" s="67"/>
      <c r="N67" s="67"/>
      <c r="O67" s="67"/>
      <c r="P67" s="67"/>
      <c r="Q67" s="67"/>
      <c r="R67" s="67"/>
      <c r="S67" s="67"/>
      <c r="T67" s="67"/>
      <c r="U67" s="67"/>
      <c r="V67" s="67"/>
      <c r="W67" s="67"/>
    </row>
    <row r="68" spans="2:23" ht="15.75" customHeight="1" x14ac:dyDescent="0.25">
      <c r="B68" s="7" t="s">
        <v>102</v>
      </c>
      <c r="C68" s="62">
        <v>5.2700000000000002E-4</v>
      </c>
      <c r="D68" s="63">
        <v>3.57258E-4</v>
      </c>
      <c r="E68" s="62">
        <v>2.658096E-3</v>
      </c>
      <c r="F68" s="63">
        <v>2.0116740000000002E-3</v>
      </c>
      <c r="G68" s="62">
        <v>2.5590370000000001E-3</v>
      </c>
      <c r="H68" s="63">
        <v>1.07E-19</v>
      </c>
    </row>
    <row r="69" spans="2:23" ht="15.75" customHeight="1" x14ac:dyDescent="0.25">
      <c r="B69" s="7" t="s">
        <v>103</v>
      </c>
      <c r="C69" s="62">
        <v>4.7800000000000002E-4</v>
      </c>
      <c r="D69" s="63">
        <v>3.2137700000000002E-4</v>
      </c>
      <c r="E69" s="62">
        <v>2.5146779999999998E-3</v>
      </c>
      <c r="F69" s="63">
        <v>1.8865500000000001E-3</v>
      </c>
      <c r="G69" s="62">
        <v>2.4151039999999999E-3</v>
      </c>
      <c r="H69" s="63">
        <v>4.64E-20</v>
      </c>
    </row>
    <row r="70" spans="2:23" ht="15.75" customHeight="1" x14ac:dyDescent="0.25">
      <c r="B70" s="7" t="s">
        <v>104</v>
      </c>
      <c r="C70" s="62">
        <v>4.3399999999999998E-4</v>
      </c>
      <c r="D70" s="63">
        <v>2.8906199999999998E-4</v>
      </c>
      <c r="E70" s="62">
        <v>2.37901E-3</v>
      </c>
      <c r="F70" s="63">
        <v>1.7690780000000001E-3</v>
      </c>
      <c r="G70" s="62">
        <v>2.279101E-3</v>
      </c>
      <c r="H70" s="63">
        <v>2.0099999999999999E-20</v>
      </c>
    </row>
    <row r="71" spans="2:23" ht="15.75" customHeight="1" x14ac:dyDescent="0.25">
      <c r="B71" s="7" t="s">
        <v>105</v>
      </c>
      <c r="C71" s="62">
        <v>3.9399999999999998E-4</v>
      </c>
      <c r="D71" s="63">
        <v>2.5996100000000001E-4</v>
      </c>
      <c r="E71" s="62">
        <v>2.2506689999999998E-3</v>
      </c>
      <c r="F71" s="63">
        <v>1.658795E-3</v>
      </c>
      <c r="G71" s="62">
        <v>2.1505980000000001E-3</v>
      </c>
      <c r="H71" s="63">
        <v>8.6899999999999993E-21</v>
      </c>
    </row>
    <row r="72" spans="2:23" ht="15.75" customHeight="1" x14ac:dyDescent="0.25">
      <c r="B72" s="7" t="s">
        <v>106</v>
      </c>
      <c r="C72" s="62">
        <v>3.57E-4</v>
      </c>
      <c r="D72" s="63">
        <v>2.3375800000000001E-4</v>
      </c>
      <c r="E72" s="62">
        <v>2.129255E-3</v>
      </c>
      <c r="F72" s="63">
        <v>1.5552630000000001E-3</v>
      </c>
      <c r="G72" s="62">
        <v>2.0291850000000002E-3</v>
      </c>
      <c r="H72" s="63">
        <v>3.7500000000000004E-21</v>
      </c>
    </row>
    <row r="73" spans="2:23" ht="15.75" customHeight="1" x14ac:dyDescent="0.25">
      <c r="B73" s="7" t="s">
        <v>107</v>
      </c>
      <c r="C73" s="62">
        <v>3.2400000000000001E-4</v>
      </c>
      <c r="D73" s="63">
        <v>2.10165E-4</v>
      </c>
      <c r="E73" s="62">
        <v>2.0143909999999999E-3</v>
      </c>
      <c r="F73" s="63">
        <v>1.4580750000000001E-3</v>
      </c>
      <c r="G73" s="62">
        <v>1.9144730000000001E-3</v>
      </c>
      <c r="H73" s="63">
        <v>1.61E-21</v>
      </c>
    </row>
    <row r="74" spans="2:23" ht="15.75" customHeight="1" x14ac:dyDescent="0.25">
      <c r="B74" s="7" t="s">
        <v>108</v>
      </c>
      <c r="C74" s="62">
        <v>2.9399999999999999E-4</v>
      </c>
      <c r="D74" s="63">
        <v>1.8892599999999999E-4</v>
      </c>
      <c r="E74" s="62">
        <v>1.9057189999999999E-3</v>
      </c>
      <c r="F74" s="63">
        <v>1.366843E-3</v>
      </c>
      <c r="G74" s="62">
        <v>1.806099E-3</v>
      </c>
      <c r="H74" s="63">
        <v>6.9400000000000001E-22</v>
      </c>
    </row>
    <row r="75" spans="2:23" ht="15.75" customHeight="1" x14ac:dyDescent="0.25">
      <c r="B75" s="7" t="s">
        <v>109</v>
      </c>
      <c r="C75" s="62">
        <v>2.6600000000000001E-4</v>
      </c>
      <c r="D75" s="63">
        <v>1.6980700000000001E-4</v>
      </c>
      <c r="E75" s="62">
        <v>1.8029020000000001E-3</v>
      </c>
      <c r="F75" s="63">
        <v>1.281208E-3</v>
      </c>
      <c r="G75" s="62">
        <v>1.703715E-3</v>
      </c>
      <c r="H75" s="63">
        <v>2.9699999999999999E-22</v>
      </c>
    </row>
    <row r="76" spans="2:23" ht="15.75" customHeight="1" x14ac:dyDescent="0.25">
      <c r="B76" s="7" t="s">
        <v>110</v>
      </c>
      <c r="C76" s="62">
        <v>2.41E-4</v>
      </c>
      <c r="D76" s="63">
        <v>1.5259900000000001E-4</v>
      </c>
      <c r="E76" s="62">
        <v>1.7056230000000001E-3</v>
      </c>
      <c r="F76" s="63">
        <v>1.20083E-3</v>
      </c>
      <c r="G76" s="62">
        <v>1.606995E-3</v>
      </c>
      <c r="H76" s="63">
        <v>1.27E-22</v>
      </c>
    </row>
    <row r="77" spans="2:23" ht="15.75" customHeight="1" x14ac:dyDescent="0.25">
      <c r="B77" s="7" t="s">
        <v>111</v>
      </c>
      <c r="C77" s="62">
        <v>2.1900000000000001E-4</v>
      </c>
      <c r="D77" s="63">
        <v>1.3711300000000001E-4</v>
      </c>
      <c r="E77" s="62">
        <v>1.613579E-3</v>
      </c>
      <c r="F77" s="63">
        <v>1.1253890000000001E-3</v>
      </c>
      <c r="G77" s="62">
        <v>1.5156290000000001E-3</v>
      </c>
      <c r="H77" s="63">
        <v>5.4100000000000003E-23</v>
      </c>
    </row>
    <row r="78" spans="2:23" ht="15.75" customHeight="1" x14ac:dyDescent="0.25">
      <c r="B78" s="7" t="s">
        <v>112</v>
      </c>
      <c r="C78" s="62">
        <v>1.9799999999999999E-4</v>
      </c>
      <c r="D78" s="63">
        <v>1.23177E-4</v>
      </c>
      <c r="E78" s="62">
        <v>1.526487E-3</v>
      </c>
      <c r="F78" s="63">
        <v>1.054585E-3</v>
      </c>
      <c r="G78" s="62">
        <v>1.429325E-3</v>
      </c>
      <c r="H78" s="63">
        <v>2.3000000000000001E-23</v>
      </c>
    </row>
    <row r="79" spans="2:23" ht="15.75" customHeight="1" x14ac:dyDescent="0.25">
      <c r="B79" s="7" t="s">
        <v>113</v>
      </c>
      <c r="C79" s="62">
        <v>1.8000000000000001E-4</v>
      </c>
      <c r="D79" s="63">
        <v>1.10639E-4</v>
      </c>
      <c r="E79" s="62">
        <v>1.4440779999999999E-3</v>
      </c>
      <c r="F79" s="63">
        <v>9.8813799999999995E-4</v>
      </c>
      <c r="G79" s="62">
        <v>1.3478069999999999E-3</v>
      </c>
      <c r="H79" s="63">
        <v>9.7600000000000003E-24</v>
      </c>
    </row>
    <row r="80" spans="2:23" ht="15.75" customHeight="1" x14ac:dyDescent="0.25">
      <c r="B80" s="7" t="s">
        <v>114</v>
      </c>
      <c r="C80" s="62">
        <v>1.63E-4</v>
      </c>
      <c r="D80" s="63">
        <v>9.9400000000000004E-5</v>
      </c>
      <c r="E80" s="62">
        <v>1.3660980000000001E-3</v>
      </c>
      <c r="F80" s="63">
        <v>9.2578199999999999E-4</v>
      </c>
      <c r="G80" s="62">
        <v>1.270813E-3</v>
      </c>
      <c r="H80" s="63">
        <v>4.1299999999999997E-24</v>
      </c>
    </row>
    <row r="81" spans="2:8" ht="15.75" customHeight="1" x14ac:dyDescent="0.25">
      <c r="B81" s="7" t="s">
        <v>115</v>
      </c>
      <c r="C81" s="62">
        <v>1.4799999999999999E-4</v>
      </c>
      <c r="D81" s="63">
        <v>8.92E-5</v>
      </c>
      <c r="E81" s="62">
        <v>1.292308E-3</v>
      </c>
      <c r="F81" s="63">
        <v>8.6726900000000005E-4</v>
      </c>
      <c r="G81" s="62">
        <v>1.1980960000000001E-3</v>
      </c>
      <c r="H81" s="63">
        <v>1.7399999999999998E-24</v>
      </c>
    </row>
    <row r="82" spans="2:8" ht="15.75" customHeight="1" x14ac:dyDescent="0.25">
      <c r="B82" s="7" t="s">
        <v>116</v>
      </c>
      <c r="C82" s="62">
        <v>1.34E-4</v>
      </c>
      <c r="D82" s="63">
        <v>8.0099999999999995E-5</v>
      </c>
      <c r="E82" s="62">
        <v>1.2224790000000001E-3</v>
      </c>
      <c r="F82" s="63">
        <v>8.1236600000000002E-4</v>
      </c>
      <c r="G82" s="62">
        <v>1.1294219999999999E-3</v>
      </c>
      <c r="H82" s="63">
        <v>7.3300000000000004E-25</v>
      </c>
    </row>
    <row r="83" spans="2:8" ht="15.75" customHeight="1" x14ac:dyDescent="0.25">
      <c r="B83" s="7" t="s">
        <v>117</v>
      </c>
      <c r="C83" s="62">
        <v>1.21E-4</v>
      </c>
      <c r="D83" s="63">
        <v>7.1899999999999999E-5</v>
      </c>
      <c r="E83" s="62">
        <v>1.156399E-3</v>
      </c>
      <c r="F83" s="63">
        <v>7.6085200000000001E-4</v>
      </c>
      <c r="G83" s="62">
        <v>1.0645710000000001E-3</v>
      </c>
      <c r="H83" s="63">
        <v>3.07E-25</v>
      </c>
    </row>
    <row r="84" spans="2:8" ht="15.75" customHeight="1" x14ac:dyDescent="0.25">
      <c r="B84" s="7" t="s">
        <v>118</v>
      </c>
      <c r="C84" s="62">
        <v>1.1E-4</v>
      </c>
      <c r="D84" s="63">
        <v>6.4499999999999996E-5</v>
      </c>
      <c r="E84" s="62">
        <v>1.0938639999999999E-3</v>
      </c>
      <c r="F84" s="63">
        <v>7.1252299999999995E-4</v>
      </c>
      <c r="G84" s="62">
        <v>1.003332E-3</v>
      </c>
      <c r="H84" s="63">
        <v>1.28E-25</v>
      </c>
    </row>
    <row r="85" spans="2:8" ht="15.75" customHeight="1" x14ac:dyDescent="0.25">
      <c r="B85" s="7" t="s">
        <v>119</v>
      </c>
      <c r="C85" s="62">
        <v>9.9300000000000001E-5</v>
      </c>
      <c r="D85" s="63">
        <v>5.7899999999999998E-5</v>
      </c>
      <c r="E85" s="62">
        <v>1.0346839999999999E-3</v>
      </c>
      <c r="F85" s="63">
        <v>6.6718400000000003E-4</v>
      </c>
      <c r="G85" s="62">
        <v>9.4550999999999999E-4</v>
      </c>
      <c r="H85" s="63">
        <v>5.3599999999999997E-26</v>
      </c>
    </row>
    <row r="86" spans="2:8" ht="15.75" customHeight="1" x14ac:dyDescent="0.25">
      <c r="B86" s="7" t="s">
        <v>120</v>
      </c>
      <c r="C86" s="62">
        <v>8.9800000000000001E-5</v>
      </c>
      <c r="D86" s="63">
        <v>5.1900000000000001E-5</v>
      </c>
      <c r="E86" s="62">
        <v>9.7867599999999994E-4</v>
      </c>
      <c r="F86" s="63">
        <v>6.2465299999999997E-4</v>
      </c>
      <c r="G86" s="62">
        <v>8.9091599999999995E-4</v>
      </c>
      <c r="H86" s="63">
        <v>2.23E-26</v>
      </c>
    </row>
    <row r="87" spans="2:8" ht="15.75" customHeight="1" x14ac:dyDescent="0.25">
      <c r="B87" s="7" t="s">
        <v>121</v>
      </c>
      <c r="C87" s="62">
        <v>8.1299999999999997E-5</v>
      </c>
      <c r="D87" s="63">
        <v>4.6600000000000001E-5</v>
      </c>
      <c r="E87" s="62">
        <v>9.2567099999999998E-4</v>
      </c>
      <c r="F87" s="63">
        <v>5.8476000000000003E-4</v>
      </c>
      <c r="G87" s="62">
        <v>8.3937400000000004E-4</v>
      </c>
      <c r="H87" s="63">
        <v>9.2200000000000003E-27</v>
      </c>
    </row>
    <row r="88" spans="2:8" ht="15.75" customHeight="1" x14ac:dyDescent="0.25">
      <c r="B88" s="7" t="s">
        <v>122</v>
      </c>
      <c r="C88" s="62">
        <v>7.36E-5</v>
      </c>
      <c r="D88" s="63">
        <v>4.1699999999999997E-5</v>
      </c>
      <c r="E88" s="62">
        <v>8.7550599999999996E-4</v>
      </c>
      <c r="F88" s="63">
        <v>5.4734300000000005E-4</v>
      </c>
      <c r="G88" s="62">
        <v>7.9071600000000001E-4</v>
      </c>
      <c r="H88" s="63">
        <v>3.8100000000000003E-27</v>
      </c>
    </row>
    <row r="89" spans="2:8" ht="15.75" customHeight="1" x14ac:dyDescent="0.25">
      <c r="B89" s="7" t="s">
        <v>123</v>
      </c>
      <c r="C89" s="62">
        <v>6.6500000000000004E-5</v>
      </c>
      <c r="D89" s="63">
        <v>3.7400000000000001E-5</v>
      </c>
      <c r="E89" s="62">
        <v>8.2802799999999997E-4</v>
      </c>
      <c r="F89" s="63">
        <v>5.1225200000000004E-4</v>
      </c>
      <c r="G89" s="62">
        <v>7.4478599999999999E-4</v>
      </c>
      <c r="H89" s="63">
        <v>1.5700000000000001E-27</v>
      </c>
    </row>
    <row r="90" spans="2:8" ht="15.75" customHeight="1" x14ac:dyDescent="0.25">
      <c r="B90" s="7" t="s">
        <v>124</v>
      </c>
      <c r="C90" s="62">
        <v>6.02E-5</v>
      </c>
      <c r="D90" s="63">
        <v>3.3500000000000001E-5</v>
      </c>
      <c r="E90" s="62">
        <v>7.8309400000000002E-4</v>
      </c>
      <c r="F90" s="63">
        <v>4.79345E-4</v>
      </c>
      <c r="G90" s="62">
        <v>7.01433E-4</v>
      </c>
      <c r="H90" s="63">
        <v>6.4400000000000003E-28</v>
      </c>
    </row>
    <row r="91" spans="2:8" ht="15.75" customHeight="1" x14ac:dyDescent="0.25">
      <c r="B91" s="7" t="s">
        <v>125</v>
      </c>
      <c r="C91" s="62">
        <v>5.4400000000000001E-5</v>
      </c>
      <c r="D91" s="63">
        <v>3.0000000000000001E-5</v>
      </c>
      <c r="E91" s="62">
        <v>7.4056600000000001E-4</v>
      </c>
      <c r="F91" s="63">
        <v>4.4848899999999999E-4</v>
      </c>
      <c r="G91" s="62">
        <v>6.6051599999999999E-4</v>
      </c>
      <c r="H91" s="63">
        <v>2.6300000000000001E-28</v>
      </c>
    </row>
    <row r="92" spans="2:8" ht="15.75" customHeight="1" x14ac:dyDescent="0.25">
      <c r="B92" s="7" t="s">
        <v>126</v>
      </c>
      <c r="C92" s="62">
        <v>4.9200000000000003E-5</v>
      </c>
      <c r="D92" s="63">
        <v>2.69E-5</v>
      </c>
      <c r="E92" s="62">
        <v>7.0031599999999998E-4</v>
      </c>
      <c r="F92" s="63">
        <v>4.1955900000000001E-4</v>
      </c>
      <c r="G92" s="62">
        <v>6.2190200000000002E-4</v>
      </c>
      <c r="H92" s="63">
        <v>1.0699999999999999E-28</v>
      </c>
    </row>
    <row r="93" spans="2:8" ht="15.75" customHeight="1" x14ac:dyDescent="0.25">
      <c r="B93" s="7" t="s">
        <v>127</v>
      </c>
      <c r="C93" s="62">
        <v>4.4400000000000002E-5</v>
      </c>
      <c r="D93" s="63">
        <v>2.41E-5</v>
      </c>
      <c r="E93" s="62">
        <v>6.6222000000000004E-4</v>
      </c>
      <c r="F93" s="63">
        <v>3.9243699999999998E-4</v>
      </c>
      <c r="G93" s="62">
        <v>5.8546300000000004E-4</v>
      </c>
      <c r="H93" s="63">
        <v>4.3599999999999998E-29</v>
      </c>
    </row>
    <row r="94" spans="2:8" ht="15.75" customHeight="1" x14ac:dyDescent="0.25">
      <c r="B94" s="7" t="s">
        <v>128</v>
      </c>
      <c r="C94" s="62">
        <v>4.0200000000000001E-5</v>
      </c>
      <c r="D94" s="63">
        <v>2.16E-5</v>
      </c>
      <c r="E94" s="62">
        <v>6.2616400000000002E-4</v>
      </c>
      <c r="F94" s="63">
        <v>3.67012E-4</v>
      </c>
      <c r="G94" s="62">
        <v>5.5108100000000003E-4</v>
      </c>
      <c r="H94" s="63">
        <v>1.7599999999999999E-29</v>
      </c>
    </row>
    <row r="95" spans="2:8" ht="15.75" customHeight="1" x14ac:dyDescent="0.25">
      <c r="B95" s="7" t="s">
        <v>129</v>
      </c>
      <c r="C95" s="62">
        <v>3.6300000000000001E-5</v>
      </c>
      <c r="D95" s="63">
        <v>1.9300000000000002E-5</v>
      </c>
      <c r="E95" s="62">
        <v>5.9203900000000004E-4</v>
      </c>
      <c r="F95" s="63">
        <v>3.4318E-4</v>
      </c>
      <c r="G95" s="62">
        <v>5.1864200000000004E-4</v>
      </c>
      <c r="H95" s="63">
        <v>7.1099999999999995E-30</v>
      </c>
    </row>
    <row r="96" spans="2:8" ht="15.75" customHeight="1" x14ac:dyDescent="0.25">
      <c r="B96" s="7" t="s">
        <v>130</v>
      </c>
      <c r="C96" s="62">
        <v>3.2799999999999998E-5</v>
      </c>
      <c r="D96" s="63">
        <v>1.73E-5</v>
      </c>
      <c r="E96" s="62">
        <v>5.5973999999999998E-4</v>
      </c>
      <c r="F96" s="63">
        <v>3.20845E-4</v>
      </c>
      <c r="G96" s="62">
        <v>4.8803900000000001E-4</v>
      </c>
      <c r="H96" s="63">
        <v>2.8600000000000002E-30</v>
      </c>
    </row>
    <row r="97" spans="2:8" ht="15.75" customHeight="1" x14ac:dyDescent="0.25">
      <c r="B97" s="7" t="s">
        <v>131</v>
      </c>
      <c r="C97" s="62">
        <v>2.9600000000000001E-5</v>
      </c>
      <c r="D97" s="63">
        <v>1.5500000000000001E-5</v>
      </c>
      <c r="E97" s="62">
        <v>5.2917000000000003E-4</v>
      </c>
      <c r="F97" s="63">
        <v>2.9991499999999999E-4</v>
      </c>
      <c r="G97" s="62">
        <v>4.5917199999999999E-4</v>
      </c>
      <c r="H97" s="63">
        <v>1.14E-30</v>
      </c>
    </row>
    <row r="98" spans="2:8" ht="15.75" customHeight="1" x14ac:dyDescent="0.25">
      <c r="B98" s="7" t="s">
        <v>132</v>
      </c>
      <c r="C98" s="62">
        <v>2.6699999999999998E-5</v>
      </c>
      <c r="D98" s="63">
        <v>1.38E-5</v>
      </c>
      <c r="E98" s="62">
        <v>5.0023799999999996E-4</v>
      </c>
      <c r="F98" s="63">
        <v>2.8030200000000001E-4</v>
      </c>
      <c r="G98" s="62">
        <v>4.3194499999999999E-4</v>
      </c>
      <c r="H98" s="63">
        <v>4.5600000000000003E-31</v>
      </c>
    </row>
    <row r="99" spans="2:8" ht="15.75" customHeight="1" x14ac:dyDescent="0.25">
      <c r="B99" s="7" t="s">
        <v>133</v>
      </c>
      <c r="C99" s="62">
        <v>2.41E-5</v>
      </c>
      <c r="D99" s="63">
        <v>1.24E-5</v>
      </c>
      <c r="E99" s="62">
        <v>4.72855E-4</v>
      </c>
      <c r="F99" s="63">
        <v>2.6192700000000001E-4</v>
      </c>
      <c r="G99" s="62">
        <v>4.0626699999999998E-4</v>
      </c>
      <c r="H99" s="63">
        <v>1.8100000000000001E-31</v>
      </c>
    </row>
    <row r="100" spans="2:8" ht="15.75" customHeight="1" x14ac:dyDescent="0.25">
      <c r="B100" s="7" t="s">
        <v>134</v>
      </c>
      <c r="C100" s="62">
        <v>2.1699999999999999E-5</v>
      </c>
      <c r="D100" s="63">
        <v>1.1E-5</v>
      </c>
      <c r="E100" s="62">
        <v>4.4693800000000002E-4</v>
      </c>
      <c r="F100" s="63">
        <v>2.4471399999999999E-4</v>
      </c>
      <c r="G100" s="62">
        <v>3.8205299999999998E-4</v>
      </c>
      <c r="H100" s="63">
        <v>7.1600000000000005E-32</v>
      </c>
    </row>
    <row r="101" spans="2:8" ht="15.75" customHeight="1" x14ac:dyDescent="0.25">
      <c r="B101" s="7" t="s">
        <v>135</v>
      </c>
      <c r="C101" s="62">
        <v>1.9599999999999999E-5</v>
      </c>
      <c r="D101" s="63">
        <v>9.8700000000000004E-6</v>
      </c>
      <c r="E101" s="62">
        <v>4.2241000000000002E-4</v>
      </c>
      <c r="F101" s="63">
        <v>2.2859000000000001E-4</v>
      </c>
      <c r="G101" s="62">
        <v>3.5922200000000002E-4</v>
      </c>
      <c r="H101" s="63">
        <v>2.8200000000000001E-32</v>
      </c>
    </row>
    <row r="102" spans="2:8" ht="15.75" customHeight="1" x14ac:dyDescent="0.25">
      <c r="B102" s="7" t="s">
        <v>136</v>
      </c>
      <c r="C102" s="62">
        <v>1.77E-5</v>
      </c>
      <c r="D102" s="63">
        <v>8.8200000000000003E-6</v>
      </c>
      <c r="E102" s="62">
        <v>3.9919599999999999E-4</v>
      </c>
      <c r="F102" s="63">
        <v>2.1348999999999999E-4</v>
      </c>
      <c r="G102" s="62">
        <v>3.3769699999999998E-4</v>
      </c>
      <c r="H102" s="63">
        <v>1.11E-32</v>
      </c>
    </row>
    <row r="103" spans="2:8" ht="15.75" customHeight="1" x14ac:dyDescent="0.25">
      <c r="B103" s="7" t="s">
        <v>137</v>
      </c>
      <c r="C103" s="62">
        <v>1.59E-5</v>
      </c>
      <c r="D103" s="63">
        <v>7.8699999999999992E-6</v>
      </c>
      <c r="E103" s="62">
        <v>3.77227E-4</v>
      </c>
      <c r="F103" s="63">
        <v>1.9934900000000001E-4</v>
      </c>
      <c r="G103" s="62">
        <v>3.17406E-4</v>
      </c>
      <c r="H103" s="63">
        <v>4.3300000000000002E-33</v>
      </c>
    </row>
    <row r="104" spans="2:8" ht="15.75" customHeight="1" x14ac:dyDescent="0.25">
      <c r="B104" s="7" t="s">
        <v>138</v>
      </c>
      <c r="C104" s="62">
        <v>1.43E-5</v>
      </c>
      <c r="D104" s="63">
        <v>7.0299999999999996E-6</v>
      </c>
      <c r="E104" s="62">
        <v>3.5643600000000001E-4</v>
      </c>
      <c r="F104" s="63">
        <v>1.86109E-4</v>
      </c>
      <c r="G104" s="62">
        <v>2.9828100000000001E-4</v>
      </c>
      <c r="H104" s="63">
        <v>1.6800000000000001E-33</v>
      </c>
    </row>
    <row r="105" spans="2:8" ht="15.75" customHeight="1" x14ac:dyDescent="0.25">
      <c r="B105" s="7" t="s">
        <v>139</v>
      </c>
      <c r="C105" s="62">
        <v>1.29E-5</v>
      </c>
      <c r="D105" s="63">
        <v>6.2700000000000001E-6</v>
      </c>
      <c r="E105" s="62">
        <v>3.3676000000000002E-4</v>
      </c>
      <c r="F105" s="63">
        <v>1.73714E-4</v>
      </c>
      <c r="G105" s="62">
        <v>2.8025700000000001E-4</v>
      </c>
      <c r="H105" s="63">
        <v>6.5300000000000001E-34</v>
      </c>
    </row>
    <row r="106" spans="2:8" ht="15.75" customHeight="1" x14ac:dyDescent="0.25">
      <c r="B106" s="7" t="s">
        <v>140</v>
      </c>
      <c r="C106" s="62">
        <v>1.1600000000000001E-5</v>
      </c>
      <c r="D106" s="63">
        <v>5.5899999999999998E-6</v>
      </c>
      <c r="E106" s="62">
        <v>3.1814000000000001E-4</v>
      </c>
      <c r="F106" s="63">
        <v>1.6211099999999999E-4</v>
      </c>
      <c r="G106" s="62">
        <v>2.6327300000000001E-4</v>
      </c>
      <c r="H106" s="63">
        <v>2.5200000000000002E-34</v>
      </c>
    </row>
    <row r="107" spans="2:8" ht="15.75" customHeight="1" x14ac:dyDescent="0.25">
      <c r="B107" s="7" t="s">
        <v>141</v>
      </c>
      <c r="C107" s="62">
        <v>1.0499999999999999E-5</v>
      </c>
      <c r="D107" s="63">
        <v>4.9899999999999997E-6</v>
      </c>
      <c r="E107" s="62">
        <v>3.0052099999999999E-4</v>
      </c>
      <c r="F107" s="63">
        <v>1.5125300000000001E-4</v>
      </c>
      <c r="G107" s="62">
        <v>2.4727100000000003E-4</v>
      </c>
      <c r="H107" s="63">
        <v>9.67E-35</v>
      </c>
    </row>
    <row r="108" spans="2:8" ht="15.75" customHeight="1" x14ac:dyDescent="0.25">
      <c r="B108" s="7" t="s">
        <v>142</v>
      </c>
      <c r="C108" s="62">
        <v>9.4299999999999995E-6</v>
      </c>
      <c r="D108" s="63">
        <v>4.4499999999999997E-6</v>
      </c>
      <c r="E108" s="62">
        <v>2.8384800000000001E-4</v>
      </c>
      <c r="F108" s="63">
        <v>1.41092E-4</v>
      </c>
      <c r="G108" s="62">
        <v>2.32196E-4</v>
      </c>
      <c r="H108" s="63">
        <v>3.6999999999999999E-35</v>
      </c>
    </row>
    <row r="109" spans="2:8" ht="15.75" customHeight="1" x14ac:dyDescent="0.25">
      <c r="B109" s="7" t="s">
        <v>143</v>
      </c>
      <c r="C109" s="62">
        <v>8.4800000000000001E-6</v>
      </c>
      <c r="D109" s="63">
        <v>3.9600000000000002E-6</v>
      </c>
      <c r="E109" s="62">
        <v>2.6807099999999999E-4</v>
      </c>
      <c r="F109" s="63">
        <v>1.3158500000000001E-4</v>
      </c>
      <c r="G109" s="62">
        <v>2.1799699999999999E-4</v>
      </c>
      <c r="H109" s="63">
        <v>1.41E-35</v>
      </c>
    </row>
    <row r="110" spans="2:8" ht="15.75" customHeight="1" x14ac:dyDescent="0.25">
      <c r="B110" s="7" t="s">
        <v>144</v>
      </c>
      <c r="C110" s="62">
        <v>7.6299999999999998E-6</v>
      </c>
      <c r="D110" s="63">
        <v>3.5300000000000001E-6</v>
      </c>
      <c r="E110" s="62">
        <v>2.5314400000000001E-4</v>
      </c>
      <c r="F110" s="63">
        <v>1.2269099999999999E-4</v>
      </c>
      <c r="G110" s="62">
        <v>2.0462400000000001E-4</v>
      </c>
      <c r="H110" s="63">
        <v>5.3399999999999999E-36</v>
      </c>
    </row>
    <row r="111" spans="2:8" ht="15.75" customHeight="1" x14ac:dyDescent="0.25">
      <c r="B111" s="7" t="s">
        <v>145</v>
      </c>
      <c r="C111" s="62">
        <v>6.8600000000000004E-6</v>
      </c>
      <c r="D111" s="63">
        <v>3.14E-6</v>
      </c>
      <c r="E111" s="62">
        <v>2.3902E-4</v>
      </c>
      <c r="F111" s="63">
        <v>1.14373E-4</v>
      </c>
      <c r="G111" s="62">
        <v>1.9203199999999999E-4</v>
      </c>
      <c r="H111" s="63">
        <v>2.0099999999999999E-36</v>
      </c>
    </row>
    <row r="112" spans="2:8" ht="15.75" customHeight="1" x14ac:dyDescent="0.25">
      <c r="B112" s="7" t="s">
        <v>146</v>
      </c>
      <c r="C112" s="62">
        <v>6.1600000000000003E-6</v>
      </c>
      <c r="D112" s="63">
        <v>2.7999999999999999E-6</v>
      </c>
      <c r="E112" s="62">
        <v>2.2565700000000001E-4</v>
      </c>
      <c r="F112" s="63">
        <v>1.0659500000000001E-4</v>
      </c>
      <c r="G112" s="62">
        <v>1.8017700000000001E-4</v>
      </c>
      <c r="H112" s="63">
        <v>7.5500000000000006E-37</v>
      </c>
    </row>
    <row r="113" spans="2:8" ht="15.75" customHeight="1" x14ac:dyDescent="0.25">
      <c r="B113" s="7" t="s">
        <v>147</v>
      </c>
      <c r="C113" s="62">
        <v>5.5400000000000003E-6</v>
      </c>
      <c r="D113" s="63">
        <v>2.4899999999999999E-6</v>
      </c>
      <c r="E113" s="62">
        <v>2.1301600000000001E-4</v>
      </c>
      <c r="F113" s="63">
        <v>9.9300000000000001E-5</v>
      </c>
      <c r="G113" s="62">
        <v>1.6901700000000001E-4</v>
      </c>
      <c r="H113" s="63">
        <v>2.8200000000000001E-37</v>
      </c>
    </row>
    <row r="114" spans="2:8" ht="15.75" customHeight="1" x14ac:dyDescent="0.25">
      <c r="B114" s="7" t="s">
        <v>148</v>
      </c>
      <c r="C114" s="62">
        <v>4.9699999999999998E-6</v>
      </c>
      <c r="D114" s="63">
        <v>2.21E-6</v>
      </c>
      <c r="E114" s="62">
        <v>2.0105700000000001E-4</v>
      </c>
      <c r="F114" s="63">
        <v>9.2499999999999999E-5</v>
      </c>
      <c r="G114" s="62">
        <v>1.5851400000000001E-4</v>
      </c>
      <c r="H114" s="63">
        <v>1.05E-37</v>
      </c>
    </row>
    <row r="115" spans="2:8" ht="15.75" customHeight="1" x14ac:dyDescent="0.25">
      <c r="B115" s="7" t="s">
        <v>149</v>
      </c>
      <c r="C115" s="62">
        <v>4.4599999999999996E-6</v>
      </c>
      <c r="D115" s="63">
        <v>1.9700000000000002E-6</v>
      </c>
      <c r="E115" s="62">
        <v>1.8974399999999999E-4</v>
      </c>
      <c r="F115" s="63">
        <v>8.6199999999999995E-5</v>
      </c>
      <c r="G115" s="62">
        <v>1.4862999999999999E-4</v>
      </c>
      <c r="H115" s="63">
        <v>3.88E-38</v>
      </c>
    </row>
    <row r="116" spans="2:8" ht="15.75" customHeight="1" x14ac:dyDescent="0.25">
      <c r="B116" s="7" t="s">
        <v>150</v>
      </c>
      <c r="C116" s="62">
        <v>3.9999999999999998E-6</v>
      </c>
      <c r="D116" s="63">
        <v>1.75E-6</v>
      </c>
      <c r="E116" s="62">
        <v>1.7904299999999999E-4</v>
      </c>
      <c r="F116" s="63">
        <v>8.0199999999999998E-5</v>
      </c>
      <c r="G116" s="62">
        <v>1.3933000000000001E-4</v>
      </c>
      <c r="H116" s="63">
        <v>1.4300000000000001E-38</v>
      </c>
    </row>
    <row r="117" spans="2:8" ht="15.75" customHeight="1" x14ac:dyDescent="0.25">
      <c r="B117" s="7" t="s">
        <v>151</v>
      </c>
      <c r="C117" s="62">
        <v>3.5899999999999999E-6</v>
      </c>
      <c r="D117" s="63">
        <v>1.55E-6</v>
      </c>
      <c r="E117" s="62">
        <v>1.6892200000000001E-4</v>
      </c>
      <c r="F117" s="63">
        <v>7.47E-5</v>
      </c>
      <c r="G117" s="62">
        <v>1.3058199999999999E-4</v>
      </c>
      <c r="H117" s="63">
        <v>5.2200000000000001E-39</v>
      </c>
    </row>
    <row r="118" spans="2:8" ht="15.75" customHeight="1" x14ac:dyDescent="0.25">
      <c r="B118" s="7" t="s">
        <v>152</v>
      </c>
      <c r="C118" s="62">
        <v>3.2200000000000001E-6</v>
      </c>
      <c r="D118" s="63">
        <v>1.3799999999999999E-6</v>
      </c>
      <c r="E118" s="62">
        <v>1.5935E-4</v>
      </c>
      <c r="F118" s="63">
        <v>6.9499999999999995E-5</v>
      </c>
      <c r="G118" s="62">
        <v>1.22354E-4</v>
      </c>
      <c r="H118" s="63">
        <v>1.9000000000000001E-39</v>
      </c>
    </row>
    <row r="119" spans="2:8" ht="15.75" customHeight="1" x14ac:dyDescent="0.25">
      <c r="B119" s="7" t="s">
        <v>153</v>
      </c>
      <c r="C119" s="62">
        <v>2.8899999999999999E-6</v>
      </c>
      <c r="D119" s="63">
        <v>1.22E-6</v>
      </c>
      <c r="E119" s="62">
        <v>1.5029799999999999E-4</v>
      </c>
      <c r="F119" s="63">
        <v>6.4700000000000001E-5</v>
      </c>
      <c r="G119" s="62">
        <v>1.14617E-4</v>
      </c>
      <c r="H119" s="63">
        <v>6.8899999999999997E-40</v>
      </c>
    </row>
    <row r="120" spans="2:8" ht="15.75" customHeight="1" x14ac:dyDescent="0.25">
      <c r="B120" s="7" t="s">
        <v>154</v>
      </c>
      <c r="C120" s="62">
        <v>2.5900000000000002E-6</v>
      </c>
      <c r="D120" s="63">
        <v>1.0899999999999999E-6</v>
      </c>
      <c r="E120" s="62">
        <v>1.41738E-4</v>
      </c>
      <c r="F120" s="63">
        <v>6.0099999999999997E-5</v>
      </c>
      <c r="G120" s="62">
        <v>1.07342E-4</v>
      </c>
      <c r="H120" s="63">
        <v>2.48E-40</v>
      </c>
    </row>
    <row r="121" spans="2:8" ht="15.75" customHeight="1" x14ac:dyDescent="0.25">
      <c r="B121" s="7" t="s">
        <v>155</v>
      </c>
      <c r="C121" s="62">
        <v>2.3199999999999998E-6</v>
      </c>
      <c r="D121" s="63">
        <v>9.6299999999999993E-7</v>
      </c>
      <c r="E121" s="62">
        <v>1.3364400000000001E-4</v>
      </c>
      <c r="F121" s="63">
        <v>5.5899999999999997E-5</v>
      </c>
      <c r="G121" s="62">
        <v>1.00504E-4</v>
      </c>
      <c r="H121" s="63">
        <v>8.9000000000000001E-41</v>
      </c>
    </row>
    <row r="122" spans="2:8" ht="15.75" customHeight="1" x14ac:dyDescent="0.25">
      <c r="B122" s="7" t="s">
        <v>156</v>
      </c>
      <c r="C122" s="62">
        <v>2.0700000000000001E-6</v>
      </c>
      <c r="D122" s="63">
        <v>8.5300000000000003E-7</v>
      </c>
      <c r="E122" s="62">
        <v>1.2599200000000001E-4</v>
      </c>
      <c r="F122" s="63">
        <v>5.1999999999999997E-5</v>
      </c>
      <c r="G122" s="62">
        <v>9.4099999999999997E-5</v>
      </c>
      <c r="H122" s="63">
        <v>3.1700000000000002E-41</v>
      </c>
    </row>
    <row r="123" spans="2:8" ht="15.75" customHeight="1" x14ac:dyDescent="0.25">
      <c r="B123" s="7" t="s">
        <v>157</v>
      </c>
      <c r="C123" s="62">
        <v>1.8500000000000001E-6</v>
      </c>
      <c r="D123" s="63">
        <v>7.5600000000000005E-7</v>
      </c>
      <c r="E123" s="62">
        <v>1.18758E-4</v>
      </c>
      <c r="F123" s="63">
        <v>4.8300000000000002E-5</v>
      </c>
      <c r="G123" s="62">
        <v>8.7999999999999998E-5</v>
      </c>
      <c r="H123" s="63">
        <v>1.12E-41</v>
      </c>
    </row>
    <row r="124" spans="2:8" ht="15.75" customHeight="1" x14ac:dyDescent="0.25">
      <c r="B124" s="7" t="s">
        <v>158</v>
      </c>
      <c r="C124" s="62">
        <v>1.66E-6</v>
      </c>
      <c r="D124" s="63">
        <v>6.6899999999999997E-7</v>
      </c>
      <c r="E124" s="62">
        <v>1.11919E-4</v>
      </c>
      <c r="F124" s="63">
        <v>4.49E-5</v>
      </c>
      <c r="G124" s="62">
        <v>8.2399999999999997E-5</v>
      </c>
      <c r="H124" s="63">
        <v>3.96E-42</v>
      </c>
    </row>
    <row r="125" spans="2:8" ht="15.75" customHeight="1" x14ac:dyDescent="0.25">
      <c r="B125" s="7" t="s">
        <v>159</v>
      </c>
      <c r="C125" s="62">
        <v>1.48E-6</v>
      </c>
      <c r="D125" s="63">
        <v>5.9200000000000001E-7</v>
      </c>
      <c r="E125" s="62">
        <v>1.05456E-4</v>
      </c>
      <c r="F125" s="63">
        <v>4.1699999999999997E-5</v>
      </c>
      <c r="G125" s="62">
        <v>7.7000000000000001E-5</v>
      </c>
      <c r="H125" s="63">
        <v>1.39E-42</v>
      </c>
    </row>
    <row r="126" spans="2:8" ht="15.75" customHeight="1" x14ac:dyDescent="0.25">
      <c r="B126" s="7" t="s">
        <v>160</v>
      </c>
      <c r="C126" s="62">
        <v>1.3200000000000001E-6</v>
      </c>
      <c r="D126" s="63">
        <v>5.2399999999999998E-7</v>
      </c>
      <c r="E126" s="62">
        <v>9.9300000000000001E-5</v>
      </c>
      <c r="F126" s="63">
        <v>3.8699999999999999E-5</v>
      </c>
      <c r="G126" s="62">
        <v>7.2000000000000002E-5</v>
      </c>
      <c r="H126" s="63">
        <v>4.84E-43</v>
      </c>
    </row>
    <row r="127" spans="2:8" ht="15.75" customHeight="1" x14ac:dyDescent="0.25">
      <c r="B127" s="7" t="s">
        <v>161</v>
      </c>
      <c r="C127" s="62">
        <v>1.1799999999999999E-6</v>
      </c>
      <c r="D127" s="63">
        <v>4.63E-7</v>
      </c>
      <c r="E127" s="62">
        <v>9.3599999999999998E-5</v>
      </c>
      <c r="F127" s="63">
        <v>3.5899999999999998E-5</v>
      </c>
      <c r="G127" s="62">
        <v>6.7299999999999996E-5</v>
      </c>
      <c r="H127" s="63">
        <v>1.6700000000000001E-43</v>
      </c>
    </row>
    <row r="128" spans="2:8" ht="15.75" customHeight="1" x14ac:dyDescent="0.25">
      <c r="B128" s="7" t="s">
        <v>162</v>
      </c>
      <c r="C128" s="62">
        <v>1.06E-6</v>
      </c>
      <c r="D128" s="63">
        <v>4.0900000000000002E-7</v>
      </c>
      <c r="E128" s="62">
        <v>8.81E-5</v>
      </c>
      <c r="F128" s="63">
        <v>3.3300000000000003E-5</v>
      </c>
      <c r="G128" s="62">
        <v>6.2899999999999997E-5</v>
      </c>
      <c r="H128" s="63">
        <v>5.7700000000000003E-44</v>
      </c>
    </row>
    <row r="129" spans="2:8" ht="15.75" customHeight="1" x14ac:dyDescent="0.25">
      <c r="B129" s="7" t="s">
        <v>163</v>
      </c>
      <c r="C129" s="62">
        <v>9.4200000000000004E-7</v>
      </c>
      <c r="D129" s="63">
        <v>3.6100000000000002E-7</v>
      </c>
      <c r="E129" s="62">
        <v>8.2999999999999998E-5</v>
      </c>
      <c r="F129" s="63">
        <v>3.0899999999999999E-5</v>
      </c>
      <c r="G129" s="62">
        <v>5.8799999999999999E-5</v>
      </c>
      <c r="H129" s="63">
        <v>1.97E-44</v>
      </c>
    </row>
    <row r="130" spans="2:8" ht="15.75" customHeight="1" x14ac:dyDescent="0.25">
      <c r="B130" s="7" t="s">
        <v>164</v>
      </c>
      <c r="C130" s="62">
        <v>8.4E-7</v>
      </c>
      <c r="D130" s="63">
        <v>3.1899999999999998E-7</v>
      </c>
      <c r="E130" s="62">
        <v>7.8100000000000001E-5</v>
      </c>
      <c r="F130" s="63">
        <v>2.87E-5</v>
      </c>
      <c r="G130" s="62">
        <v>5.49E-5</v>
      </c>
      <c r="H130" s="63">
        <v>6.7099999999999995E-45</v>
      </c>
    </row>
    <row r="131" spans="2:8" ht="15.75" customHeight="1" x14ac:dyDescent="0.25">
      <c r="B131" s="7" t="s">
        <v>165</v>
      </c>
      <c r="C131" s="62">
        <v>7.4900000000000005E-7</v>
      </c>
      <c r="D131" s="63">
        <v>2.8099999999999999E-7</v>
      </c>
      <c r="E131" s="62">
        <v>7.3499999999999998E-5</v>
      </c>
      <c r="F131" s="63">
        <v>2.6599999999999999E-5</v>
      </c>
      <c r="G131" s="62">
        <v>5.13E-5</v>
      </c>
      <c r="H131" s="63">
        <v>2.27E-45</v>
      </c>
    </row>
    <row r="132" spans="2:8" ht="15.75" customHeight="1" x14ac:dyDescent="0.25">
      <c r="B132" s="7" t="s">
        <v>166</v>
      </c>
      <c r="C132" s="62">
        <v>6.6700000000000003E-7</v>
      </c>
      <c r="D132" s="63">
        <v>2.48E-7</v>
      </c>
      <c r="E132" s="62">
        <v>6.9200000000000002E-5</v>
      </c>
      <c r="F132" s="63">
        <v>2.4600000000000002E-5</v>
      </c>
      <c r="G132" s="62">
        <v>4.7899999999999999E-5</v>
      </c>
      <c r="H132" s="63">
        <v>7.6099999999999994E-46</v>
      </c>
    </row>
    <row r="133" spans="2:8" ht="15.75" customHeight="1" x14ac:dyDescent="0.25">
      <c r="B133" s="7" t="s">
        <v>167</v>
      </c>
      <c r="C133" s="62">
        <v>5.9400000000000005E-7</v>
      </c>
      <c r="D133" s="63">
        <v>2.1899999999999999E-7</v>
      </c>
      <c r="E133" s="62">
        <v>6.5099999999999997E-5</v>
      </c>
      <c r="F133" s="63">
        <v>2.2799999999999999E-5</v>
      </c>
      <c r="G133" s="62">
        <v>4.4700000000000002E-5</v>
      </c>
      <c r="H133" s="63">
        <v>2.5399999999999998E-46</v>
      </c>
    </row>
    <row r="134" spans="2:8" ht="15.75" customHeight="1" x14ac:dyDescent="0.25">
      <c r="B134" s="7" t="s">
        <v>168</v>
      </c>
      <c r="C134" s="62">
        <v>5.2900000000000004E-7</v>
      </c>
      <c r="D134" s="63">
        <v>1.9299999999999999E-7</v>
      </c>
      <c r="E134" s="62">
        <v>6.1199999999999997E-5</v>
      </c>
      <c r="F134" s="63">
        <v>2.1100000000000001E-5</v>
      </c>
      <c r="G134" s="62">
        <v>4.1699999999999997E-5</v>
      </c>
      <c r="H134" s="63">
        <v>8.4200000000000002E-47</v>
      </c>
    </row>
    <row r="135" spans="2:8" ht="15.75" customHeight="1" x14ac:dyDescent="0.25">
      <c r="B135" s="7" t="s">
        <v>169</v>
      </c>
      <c r="C135" s="62">
        <v>4.7E-7</v>
      </c>
      <c r="D135" s="63">
        <v>1.6999999999999999E-7</v>
      </c>
      <c r="E135" s="62">
        <v>5.7500000000000002E-5</v>
      </c>
      <c r="F135" s="63">
        <v>1.9599999999999999E-5</v>
      </c>
      <c r="G135" s="62">
        <v>3.8800000000000001E-5</v>
      </c>
      <c r="H135" s="63">
        <v>2.77E-47</v>
      </c>
    </row>
    <row r="136" spans="2:8" ht="15.75" customHeight="1" x14ac:dyDescent="0.25">
      <c r="B136" s="7" t="s">
        <v>170</v>
      </c>
      <c r="C136" s="62">
        <v>4.1800000000000001E-7</v>
      </c>
      <c r="D136" s="63">
        <v>1.49E-7</v>
      </c>
      <c r="E136" s="62">
        <v>5.41E-5</v>
      </c>
      <c r="F136" s="63">
        <v>1.8099999999999999E-5</v>
      </c>
      <c r="G136" s="62">
        <v>3.6199999999999999E-5</v>
      </c>
      <c r="H136" s="63">
        <v>9.0699999999999995E-48</v>
      </c>
    </row>
    <row r="137" spans="2:8" ht="15.75" customHeight="1" x14ac:dyDescent="0.25">
      <c r="B137" s="7" t="s">
        <v>171</v>
      </c>
      <c r="C137" s="62">
        <v>3.7099999999999997E-7</v>
      </c>
      <c r="D137" s="63">
        <v>1.31E-7</v>
      </c>
      <c r="E137" s="62">
        <v>5.0800000000000002E-5</v>
      </c>
      <c r="F137" s="63">
        <v>1.6799999999999998E-5</v>
      </c>
      <c r="G137" s="62">
        <v>3.3800000000000002E-5</v>
      </c>
      <c r="H137" s="63">
        <v>2.9500000000000001E-48</v>
      </c>
    </row>
    <row r="138" spans="2:8" ht="15.75" customHeight="1" x14ac:dyDescent="0.25">
      <c r="B138" s="7" t="s">
        <v>172</v>
      </c>
      <c r="C138" s="62">
        <v>3.3000000000000002E-7</v>
      </c>
      <c r="D138" s="63">
        <v>1.15E-7</v>
      </c>
      <c r="E138" s="62">
        <v>4.7800000000000003E-5</v>
      </c>
      <c r="F138" s="63">
        <v>1.5500000000000001E-5</v>
      </c>
      <c r="G138" s="62">
        <v>3.1399999999999998E-5</v>
      </c>
      <c r="H138" s="63">
        <v>9.5200000000000006E-49</v>
      </c>
    </row>
    <row r="139" spans="2:8" ht="15.75" customHeight="1" x14ac:dyDescent="0.25">
      <c r="B139" s="7" t="s">
        <v>173</v>
      </c>
      <c r="C139" s="62">
        <v>2.9299999999999999E-7</v>
      </c>
      <c r="D139" s="63">
        <v>1.01E-7</v>
      </c>
      <c r="E139" s="62">
        <v>4.49E-5</v>
      </c>
      <c r="F139" s="63">
        <v>1.43E-5</v>
      </c>
      <c r="G139" s="62">
        <v>2.9300000000000001E-5</v>
      </c>
      <c r="H139" s="63">
        <v>3.0499999999999998E-49</v>
      </c>
    </row>
    <row r="140" spans="2:8" ht="15.75" customHeight="1" x14ac:dyDescent="0.25">
      <c r="B140" s="7" t="s">
        <v>174</v>
      </c>
      <c r="C140" s="62">
        <v>2.6E-7</v>
      </c>
      <c r="D140" s="63">
        <v>8.8699999999999994E-8</v>
      </c>
      <c r="E140" s="62">
        <v>4.21E-5</v>
      </c>
      <c r="F140" s="63">
        <v>1.3200000000000001E-5</v>
      </c>
      <c r="G140" s="62">
        <v>2.73E-5</v>
      </c>
      <c r="H140" s="63">
        <v>9.7099999999999992E-50</v>
      </c>
    </row>
    <row r="141" spans="2:8" ht="15.75" customHeight="1" x14ac:dyDescent="0.25">
      <c r="B141" s="7" t="s">
        <v>175</v>
      </c>
      <c r="C141" s="62">
        <v>2.2999999999999999E-7</v>
      </c>
      <c r="D141" s="63">
        <v>7.7799999999999995E-8</v>
      </c>
      <c r="E141" s="62">
        <v>3.96E-5</v>
      </c>
      <c r="F141" s="63">
        <v>1.22E-5</v>
      </c>
      <c r="G141" s="62">
        <v>2.5400000000000001E-5</v>
      </c>
      <c r="H141" s="63">
        <v>3.0699999999999999E-50</v>
      </c>
    </row>
    <row r="142" spans="2:8" ht="15.75" customHeight="1" x14ac:dyDescent="0.25">
      <c r="B142" s="7" t="s">
        <v>176</v>
      </c>
      <c r="C142" s="62">
        <v>2.04E-7</v>
      </c>
      <c r="D142" s="63">
        <v>6.8200000000000002E-8</v>
      </c>
      <c r="E142" s="62">
        <v>3.7100000000000001E-5</v>
      </c>
      <c r="F142" s="63">
        <v>1.13E-5</v>
      </c>
      <c r="G142" s="62">
        <v>2.3600000000000001E-5</v>
      </c>
      <c r="H142" s="63">
        <v>9.6399999999999997E-51</v>
      </c>
    </row>
    <row r="143" spans="2:8" ht="15.75" customHeight="1" x14ac:dyDescent="0.25">
      <c r="B143" s="7" t="s">
        <v>177</v>
      </c>
      <c r="C143" s="62">
        <v>1.8099999999999999E-7</v>
      </c>
      <c r="D143" s="63">
        <v>5.9699999999999999E-8</v>
      </c>
      <c r="E143" s="62">
        <v>3.4799999999999999E-5</v>
      </c>
      <c r="F143" s="63">
        <v>1.04E-5</v>
      </c>
      <c r="G143" s="62">
        <v>2.1999999999999999E-5</v>
      </c>
      <c r="H143" s="63">
        <v>3E-51</v>
      </c>
    </row>
    <row r="144" spans="2:8" ht="15.75" customHeight="1" x14ac:dyDescent="0.25">
      <c r="B144" s="7" t="s">
        <v>178</v>
      </c>
      <c r="C144" s="62">
        <v>1.6E-7</v>
      </c>
      <c r="D144" s="63">
        <v>5.2299999999999998E-8</v>
      </c>
      <c r="E144" s="62">
        <v>3.2700000000000002E-5</v>
      </c>
      <c r="F144" s="63">
        <v>9.6099999999999995E-6</v>
      </c>
      <c r="G144" s="62">
        <v>2.0400000000000001E-5</v>
      </c>
      <c r="H144" s="63">
        <v>9.2899999999999999E-52</v>
      </c>
    </row>
    <row r="145" spans="2:8" ht="15.75" customHeight="1" x14ac:dyDescent="0.25">
      <c r="B145" s="7" t="s">
        <v>179</v>
      </c>
      <c r="C145" s="62">
        <v>1.4100000000000001E-7</v>
      </c>
      <c r="D145" s="63">
        <v>4.5699999999999999E-8</v>
      </c>
      <c r="E145" s="62">
        <v>3.0599999999999998E-5</v>
      </c>
      <c r="F145" s="63">
        <v>8.8599999999999999E-6</v>
      </c>
      <c r="G145" s="62">
        <v>1.9000000000000001E-5</v>
      </c>
      <c r="H145" s="63">
        <v>2.8499999999999999E-52</v>
      </c>
    </row>
    <row r="146" spans="2:8" ht="15.75" customHeight="1" x14ac:dyDescent="0.25">
      <c r="B146" s="7" t="s">
        <v>180</v>
      </c>
      <c r="C146" s="62">
        <v>1.2499999999999999E-7</v>
      </c>
      <c r="D146" s="63">
        <v>4.0000000000000001E-8</v>
      </c>
      <c r="E146" s="62">
        <v>2.87E-5</v>
      </c>
      <c r="F146" s="63">
        <v>8.1699999999999997E-6</v>
      </c>
      <c r="G146" s="62">
        <v>1.7600000000000001E-5</v>
      </c>
      <c r="H146" s="63">
        <v>8.6899999999999996E-53</v>
      </c>
    </row>
    <row r="147" spans="2:8" ht="15.75" customHeight="1" x14ac:dyDescent="0.25">
      <c r="B147" s="7" t="s">
        <v>181</v>
      </c>
      <c r="C147" s="62">
        <v>1.1000000000000001E-7</v>
      </c>
      <c r="D147" s="63">
        <v>3.4900000000000001E-8</v>
      </c>
      <c r="E147" s="62">
        <v>2.69E-5</v>
      </c>
      <c r="F147" s="63">
        <v>7.5299999999999999E-6</v>
      </c>
      <c r="G147" s="62">
        <v>1.6399999999999999E-5</v>
      </c>
      <c r="H147" s="63">
        <v>2.6300000000000002E-53</v>
      </c>
    </row>
    <row r="148" spans="2:8" ht="15.75" customHeight="1" x14ac:dyDescent="0.25">
      <c r="B148" s="7" t="s">
        <v>182</v>
      </c>
      <c r="C148" s="62">
        <v>9.7300000000000004E-8</v>
      </c>
      <c r="D148" s="63">
        <v>3.0500000000000002E-8</v>
      </c>
      <c r="E148" s="62">
        <v>2.5199999999999999E-5</v>
      </c>
      <c r="F148" s="63">
        <v>6.9299999999999997E-6</v>
      </c>
      <c r="G148" s="62">
        <v>1.52E-5</v>
      </c>
      <c r="H148" s="63">
        <v>7.8799999999999996E-54</v>
      </c>
    </row>
    <row r="149" spans="2:8" ht="15.75" customHeight="1" x14ac:dyDescent="0.25">
      <c r="B149" s="7" t="s">
        <v>183</v>
      </c>
      <c r="C149" s="62">
        <v>8.5800000000000001E-8</v>
      </c>
      <c r="D149" s="63">
        <v>2.66E-8</v>
      </c>
      <c r="E149" s="62">
        <v>2.3600000000000001E-5</v>
      </c>
      <c r="F149" s="63">
        <v>6.3799999999999999E-6</v>
      </c>
      <c r="G149" s="62">
        <v>1.4100000000000001E-5</v>
      </c>
      <c r="H149" s="63">
        <v>2.3499999999999999E-54</v>
      </c>
    </row>
    <row r="150" spans="2:8" ht="15.75" customHeight="1" x14ac:dyDescent="0.25">
      <c r="B150" s="7" t="s">
        <v>184</v>
      </c>
      <c r="C150" s="62">
        <v>7.5600000000000002E-8</v>
      </c>
      <c r="D150" s="63">
        <v>2.3199999999999999E-8</v>
      </c>
      <c r="E150" s="62">
        <v>2.2099999999999998E-5</v>
      </c>
      <c r="F150" s="63">
        <v>5.8699999999999997E-6</v>
      </c>
      <c r="G150" s="62">
        <v>1.31E-5</v>
      </c>
      <c r="H150" s="63">
        <v>6.9399999999999996E-55</v>
      </c>
    </row>
    <row r="151" spans="2:8" ht="15.75" customHeight="1" x14ac:dyDescent="0.25">
      <c r="B151" s="7" t="s">
        <v>185</v>
      </c>
      <c r="C151" s="62">
        <v>6.6600000000000001E-8</v>
      </c>
      <c r="D151" s="63">
        <v>2.0199999999999999E-8</v>
      </c>
      <c r="E151" s="62">
        <v>2.0699999999999998E-5</v>
      </c>
      <c r="F151" s="63">
        <v>5.4E-6</v>
      </c>
      <c r="G151" s="62">
        <v>1.2099999999999999E-5</v>
      </c>
      <c r="H151" s="63">
        <v>2.0300000000000001E-55</v>
      </c>
    </row>
    <row r="152" spans="2:8" ht="15.75" customHeight="1" x14ac:dyDescent="0.25">
      <c r="B152" s="7" t="s">
        <v>186</v>
      </c>
      <c r="C152" s="62">
        <v>5.8600000000000002E-8</v>
      </c>
      <c r="D152" s="63">
        <v>1.7500000000000001E-8</v>
      </c>
      <c r="E152" s="62">
        <v>1.9400000000000001E-5</v>
      </c>
      <c r="F152" s="63">
        <v>4.9699999999999998E-6</v>
      </c>
      <c r="G152" s="62">
        <v>1.1199999999999999E-5</v>
      </c>
      <c r="H152" s="63">
        <v>5.9099999999999999E-56</v>
      </c>
    </row>
    <row r="153" spans="2:8" ht="15.75" customHeight="1" x14ac:dyDescent="0.25">
      <c r="B153" s="7" t="s">
        <v>187</v>
      </c>
      <c r="C153" s="62">
        <v>5.1599999999999999E-8</v>
      </c>
      <c r="D153" s="63">
        <v>1.5300000000000001E-8</v>
      </c>
      <c r="E153" s="62">
        <v>1.8099999999999999E-5</v>
      </c>
      <c r="F153" s="63">
        <v>4.5700000000000003E-6</v>
      </c>
      <c r="G153" s="62">
        <v>1.04E-5</v>
      </c>
      <c r="H153" s="63">
        <v>1.6999999999999999E-56</v>
      </c>
    </row>
    <row r="154" spans="2:8" ht="15.75" customHeight="1" x14ac:dyDescent="0.25">
      <c r="B154" s="7" t="s">
        <v>188</v>
      </c>
      <c r="C154" s="62">
        <v>4.5300000000000002E-8</v>
      </c>
      <c r="D154" s="63">
        <v>1.33E-8</v>
      </c>
      <c r="E154" s="62">
        <v>1.6900000000000001E-5</v>
      </c>
      <c r="F154" s="63">
        <v>4.1899999999999997E-6</v>
      </c>
      <c r="G154" s="62">
        <v>9.6299999999999993E-6</v>
      </c>
      <c r="H154" s="63">
        <v>4.8800000000000003E-57</v>
      </c>
    </row>
    <row r="155" spans="2:8" ht="15.75" customHeight="1" x14ac:dyDescent="0.25">
      <c r="B155" s="7" t="s">
        <v>189</v>
      </c>
      <c r="C155" s="62">
        <v>3.9799999999999999E-8</v>
      </c>
      <c r="D155" s="63">
        <v>1.15E-8</v>
      </c>
      <c r="E155" s="62">
        <v>1.5800000000000001E-5</v>
      </c>
      <c r="F155" s="63">
        <v>3.8500000000000004E-6</v>
      </c>
      <c r="G155" s="62">
        <v>8.9099999999999994E-6</v>
      </c>
      <c r="H155" s="63">
        <v>1.3800000000000001E-57</v>
      </c>
    </row>
    <row r="156" spans="2:8" ht="15.75" customHeight="1" x14ac:dyDescent="0.25">
      <c r="B156" s="7" t="s">
        <v>190</v>
      </c>
      <c r="C156" s="62">
        <v>3.5000000000000002E-8</v>
      </c>
      <c r="D156" s="63">
        <v>9.9800000000000007E-9</v>
      </c>
      <c r="E156" s="62">
        <v>1.4800000000000001E-5</v>
      </c>
      <c r="F156" s="63">
        <v>3.5300000000000001E-6</v>
      </c>
      <c r="G156" s="62">
        <v>8.2500000000000006E-6</v>
      </c>
      <c r="H156" s="63">
        <v>3.89E-58</v>
      </c>
    </row>
    <row r="157" spans="2:8" ht="15.75" customHeight="1" x14ac:dyDescent="0.25">
      <c r="B157" s="7" t="s">
        <v>191</v>
      </c>
      <c r="C157" s="62">
        <v>3.0699999999999997E-8</v>
      </c>
      <c r="D157" s="63">
        <v>8.6499999999999997E-9</v>
      </c>
      <c r="E157" s="62">
        <v>1.38E-5</v>
      </c>
      <c r="F157" s="63">
        <v>3.2399999999999999E-6</v>
      </c>
      <c r="G157" s="62">
        <v>7.6299999999999998E-6</v>
      </c>
      <c r="H157" s="63">
        <v>1.08E-58</v>
      </c>
    </row>
    <row r="158" spans="2:8" ht="15.75" customHeight="1" x14ac:dyDescent="0.25">
      <c r="B158" s="7" t="s">
        <v>192</v>
      </c>
      <c r="C158" s="62">
        <v>2.6899999999999999E-8</v>
      </c>
      <c r="D158" s="63">
        <v>7.4899999999999996E-9</v>
      </c>
      <c r="E158" s="62">
        <v>1.29E-5</v>
      </c>
      <c r="F158" s="63">
        <v>2.9699999999999999E-6</v>
      </c>
      <c r="G158" s="62">
        <v>7.0500000000000003E-6</v>
      </c>
      <c r="H158" s="63">
        <v>3.0000000000000001E-59</v>
      </c>
    </row>
    <row r="159" spans="2:8" ht="15.75" customHeight="1" x14ac:dyDescent="0.25">
      <c r="B159" s="7" t="s">
        <v>193</v>
      </c>
      <c r="C159" s="62">
        <v>2.3499999999999999E-8</v>
      </c>
      <c r="D159" s="63">
        <v>6.4899999999999997E-9</v>
      </c>
      <c r="E159" s="62">
        <v>1.2E-5</v>
      </c>
      <c r="F159" s="63">
        <v>2.7199999999999998E-6</v>
      </c>
      <c r="G159" s="62">
        <v>6.5100000000000004E-6</v>
      </c>
      <c r="H159" s="63">
        <v>8.2199999999999995E-60</v>
      </c>
    </row>
    <row r="160" spans="2:8" ht="15.75" customHeight="1" x14ac:dyDescent="0.25">
      <c r="B160" s="7" t="s">
        <v>194</v>
      </c>
      <c r="C160" s="62">
        <v>2.0599999999999999E-8</v>
      </c>
      <c r="D160" s="63">
        <v>5.6100000000000003E-9</v>
      </c>
      <c r="E160" s="62">
        <v>1.1199999999999999E-5</v>
      </c>
      <c r="F160" s="63">
        <v>2.4899999999999999E-6</v>
      </c>
      <c r="G160" s="62">
        <v>6.0100000000000001E-6</v>
      </c>
      <c r="H160" s="63">
        <v>2.2299999999999999E-60</v>
      </c>
    </row>
    <row r="161" spans="2:8" ht="15.75" customHeight="1" x14ac:dyDescent="0.25">
      <c r="B161" s="7" t="s">
        <v>195</v>
      </c>
      <c r="C161" s="62">
        <v>1.7999999999999999E-8</v>
      </c>
      <c r="D161" s="63">
        <v>4.8399999999999998E-9</v>
      </c>
      <c r="E161" s="62">
        <v>1.0499999999999999E-5</v>
      </c>
      <c r="F161" s="63">
        <v>2.2800000000000002E-6</v>
      </c>
      <c r="G161" s="62">
        <v>5.5500000000000002E-6</v>
      </c>
      <c r="H161" s="63">
        <v>6.0200000000000002E-61</v>
      </c>
    </row>
    <row r="162" spans="2:8" ht="15.75" customHeight="1" x14ac:dyDescent="0.25">
      <c r="B162" s="7" t="s">
        <v>196</v>
      </c>
      <c r="C162" s="62">
        <v>1.5700000000000002E-8</v>
      </c>
      <c r="D162" s="63">
        <v>4.18E-9</v>
      </c>
      <c r="E162" s="62">
        <v>9.7699999999999996E-6</v>
      </c>
      <c r="F162" s="63">
        <v>2.0899999999999999E-6</v>
      </c>
      <c r="G162" s="62">
        <v>5.1200000000000001E-6</v>
      </c>
      <c r="H162" s="63">
        <v>1.61E-61</v>
      </c>
    </row>
    <row r="163" spans="2:8" ht="15.75" customHeight="1" x14ac:dyDescent="0.25">
      <c r="B163" s="7" t="s">
        <v>197</v>
      </c>
      <c r="C163" s="62">
        <v>1.37E-8</v>
      </c>
      <c r="D163" s="63">
        <v>3.6100000000000001E-9</v>
      </c>
      <c r="E163" s="62">
        <v>9.0999999999999993E-6</v>
      </c>
      <c r="F163" s="63">
        <v>1.9099999999999999E-6</v>
      </c>
      <c r="G163" s="62">
        <v>4.7199999999999997E-6</v>
      </c>
      <c r="H163" s="63">
        <v>4.2499999999999997E-62</v>
      </c>
    </row>
    <row r="164" spans="2:8" ht="15.75" customHeight="1" x14ac:dyDescent="0.25">
      <c r="B164" s="7" t="s">
        <v>198</v>
      </c>
      <c r="C164" s="62">
        <v>1.2E-8</v>
      </c>
      <c r="D164" s="63">
        <v>3.1099999999999998E-9</v>
      </c>
      <c r="E164" s="62">
        <v>8.4800000000000001E-6</v>
      </c>
      <c r="F164" s="63">
        <v>1.7400000000000001E-6</v>
      </c>
      <c r="G164" s="62">
        <v>4.3499999999999999E-6</v>
      </c>
      <c r="H164" s="63">
        <v>1.11E-62</v>
      </c>
    </row>
    <row r="165" spans="2:8" ht="15.75" customHeight="1" x14ac:dyDescent="0.25">
      <c r="B165" s="7" t="s">
        <v>199</v>
      </c>
      <c r="C165" s="62">
        <v>1.04E-8</v>
      </c>
      <c r="D165" s="63">
        <v>2.6700000000000001E-9</v>
      </c>
      <c r="E165" s="62">
        <v>7.8900000000000007E-6</v>
      </c>
      <c r="F165" s="63">
        <v>1.59E-6</v>
      </c>
      <c r="G165" s="62">
        <v>4.0099999999999997E-6</v>
      </c>
      <c r="H165" s="63">
        <v>2.8900000000000001E-63</v>
      </c>
    </row>
    <row r="166" spans="2:8" ht="15.75" customHeight="1" x14ac:dyDescent="0.25">
      <c r="B166" s="7" t="s">
        <v>200</v>
      </c>
      <c r="C166" s="62">
        <v>9.0900000000000007E-9</v>
      </c>
      <c r="D166" s="63">
        <v>2.2999999999999999E-9</v>
      </c>
      <c r="E166" s="62">
        <v>7.3499999999999999E-6</v>
      </c>
      <c r="F166" s="63">
        <v>1.4500000000000001E-6</v>
      </c>
      <c r="G166" s="62">
        <v>3.6899999999999998E-6</v>
      </c>
      <c r="H166" s="63">
        <v>7.4400000000000001E-64</v>
      </c>
    </row>
    <row r="167" spans="2:8" ht="15.75" customHeight="1" x14ac:dyDescent="0.25">
      <c r="B167" s="7" t="s">
        <v>201</v>
      </c>
      <c r="C167" s="62">
        <v>7.9099999999999994E-9</v>
      </c>
      <c r="D167" s="63">
        <v>1.9800000000000002E-9</v>
      </c>
      <c r="E167" s="62">
        <v>6.8299999999999998E-6</v>
      </c>
      <c r="F167" s="63">
        <v>1.33E-6</v>
      </c>
      <c r="G167" s="62">
        <v>3.4000000000000001E-6</v>
      </c>
      <c r="H167" s="63">
        <v>1.8900000000000001E-64</v>
      </c>
    </row>
    <row r="168" spans="2:8" ht="15.75" customHeight="1" x14ac:dyDescent="0.25">
      <c r="B168" s="7" t="s">
        <v>202</v>
      </c>
      <c r="C168" s="62">
        <v>6.8699999999999996E-9</v>
      </c>
      <c r="D168" s="63">
        <v>1.6999999999999999E-9</v>
      </c>
      <c r="E168" s="62">
        <v>6.3500000000000002E-6</v>
      </c>
      <c r="F168" s="63">
        <v>1.2100000000000001E-6</v>
      </c>
      <c r="G168" s="62">
        <v>3.1300000000000001E-6</v>
      </c>
      <c r="H168" s="63">
        <v>4.7799999999999998E-65</v>
      </c>
    </row>
    <row r="169" spans="2:8" ht="15.75" customHeight="1" x14ac:dyDescent="0.25">
      <c r="B169" s="7" t="s">
        <v>203</v>
      </c>
      <c r="C169" s="62">
        <v>5.9699999999999999E-9</v>
      </c>
      <c r="D169" s="63">
        <v>1.4599999999999999E-9</v>
      </c>
      <c r="E169" s="62">
        <v>5.9000000000000003E-6</v>
      </c>
      <c r="F169" s="63">
        <v>1.1000000000000001E-6</v>
      </c>
      <c r="G169" s="62">
        <v>2.8700000000000001E-6</v>
      </c>
      <c r="H169" s="63">
        <v>1.2000000000000001E-65</v>
      </c>
    </row>
    <row r="170" spans="2:8" ht="15.75" customHeight="1" x14ac:dyDescent="0.25">
      <c r="B170" s="7" t="s">
        <v>517</v>
      </c>
      <c r="C170" s="62">
        <v>5.1799999999999999E-9</v>
      </c>
      <c r="D170" s="63">
        <v>1.25E-9</v>
      </c>
      <c r="E170" s="62">
        <v>5.48E-6</v>
      </c>
      <c r="F170" s="63">
        <v>9.9999999999999995E-7</v>
      </c>
      <c r="G170" s="62">
        <v>2.6400000000000001E-6</v>
      </c>
      <c r="H170" s="63">
        <v>2.9599999999999999E-66</v>
      </c>
    </row>
    <row r="171" spans="2:8" ht="15.75" customHeight="1" x14ac:dyDescent="0.25">
      <c r="B171" s="7" t="s">
        <v>518</v>
      </c>
      <c r="C171" s="62">
        <v>4.49E-9</v>
      </c>
      <c r="D171" s="63">
        <v>1.07E-9</v>
      </c>
      <c r="E171" s="62">
        <v>5.0900000000000004E-6</v>
      </c>
      <c r="F171" s="63">
        <v>9.1299999999999998E-7</v>
      </c>
      <c r="G171" s="62">
        <v>2.43E-6</v>
      </c>
      <c r="H171" s="63">
        <v>7.2500000000000003E-67</v>
      </c>
    </row>
    <row r="172" spans="2:8" ht="15.75" customHeight="1" x14ac:dyDescent="0.25">
      <c r="B172" s="7" t="s">
        <v>519</v>
      </c>
      <c r="C172" s="62">
        <v>3.8899999999999996E-9</v>
      </c>
      <c r="D172" s="63">
        <v>9.1199999999999995E-10</v>
      </c>
      <c r="E172" s="62">
        <v>4.7199999999999997E-6</v>
      </c>
      <c r="F172" s="63">
        <v>8.3099999999999996E-7</v>
      </c>
      <c r="G172" s="62">
        <v>2.2299999999999998E-6</v>
      </c>
      <c r="H172" s="63">
        <v>1.76E-67</v>
      </c>
    </row>
    <row r="173" spans="2:8" ht="15.75" customHeight="1" x14ac:dyDescent="0.25">
      <c r="B173" s="7" t="s">
        <v>520</v>
      </c>
      <c r="C173" s="62">
        <v>3.3700000000000001E-9</v>
      </c>
      <c r="D173" s="63">
        <v>7.7999999999999999E-10</v>
      </c>
      <c r="E173" s="62">
        <v>4.3800000000000004E-6</v>
      </c>
      <c r="F173" s="63">
        <v>7.5499999999999997E-7</v>
      </c>
      <c r="G173" s="62">
        <v>2.04E-6</v>
      </c>
      <c r="H173" s="63">
        <v>4.2299999999999998E-68</v>
      </c>
    </row>
    <row r="174" spans="2:8" ht="15.75" customHeight="1" x14ac:dyDescent="0.25">
      <c r="B174" s="7" t="s">
        <v>521</v>
      </c>
      <c r="C174" s="62">
        <v>2.9100000000000001E-9</v>
      </c>
      <c r="D174" s="63">
        <v>6.6499999999999998E-10</v>
      </c>
      <c r="E174" s="62">
        <v>4.0600000000000001E-6</v>
      </c>
      <c r="F174" s="63">
        <v>6.8599999999999998E-7</v>
      </c>
      <c r="G174" s="62">
        <v>1.8700000000000001E-6</v>
      </c>
      <c r="H174" s="63">
        <v>1.01E-68</v>
      </c>
    </row>
    <row r="175" spans="2:8" ht="15.75" customHeight="1" x14ac:dyDescent="0.25">
      <c r="B175" s="7" t="s">
        <v>522</v>
      </c>
      <c r="C175" s="62">
        <v>2.5099999999999998E-9</v>
      </c>
      <c r="D175" s="63">
        <v>5.6700000000000001E-10</v>
      </c>
      <c r="E175" s="62">
        <v>3.76E-6</v>
      </c>
      <c r="F175" s="63">
        <v>6.2300000000000001E-7</v>
      </c>
      <c r="G175" s="62">
        <v>1.72E-6</v>
      </c>
      <c r="H175" s="63">
        <v>2.3700000000000001E-69</v>
      </c>
    </row>
    <row r="176" spans="2:8" ht="15.75" customHeight="1" x14ac:dyDescent="0.25">
      <c r="B176" s="7" t="s">
        <v>523</v>
      </c>
      <c r="C176" s="62">
        <v>2.1700000000000002E-9</v>
      </c>
      <c r="D176" s="63">
        <v>4.8299999999999999E-10</v>
      </c>
      <c r="E176" s="62">
        <v>3.49E-6</v>
      </c>
      <c r="F176" s="63">
        <v>5.6499999999999999E-7</v>
      </c>
      <c r="G176" s="62">
        <v>1.57E-6</v>
      </c>
      <c r="H176" s="63">
        <v>5.5100000000000002E-70</v>
      </c>
    </row>
    <row r="177" spans="2:8" ht="15.75" customHeight="1" x14ac:dyDescent="0.25">
      <c r="B177" s="7" t="s">
        <v>524</v>
      </c>
      <c r="C177" s="62">
        <v>1.87E-9</v>
      </c>
      <c r="D177" s="63">
        <v>4.1099999999999998E-10</v>
      </c>
      <c r="E177" s="62">
        <v>3.23E-6</v>
      </c>
      <c r="F177" s="63">
        <v>5.13E-7</v>
      </c>
      <c r="G177" s="62">
        <v>1.44E-6</v>
      </c>
      <c r="H177" s="63">
        <v>1.27E-70</v>
      </c>
    </row>
    <row r="178" spans="2:8" ht="15.75" customHeight="1" x14ac:dyDescent="0.25">
      <c r="B178" s="7" t="s">
        <v>525</v>
      </c>
      <c r="C178" s="62">
        <v>1.61E-9</v>
      </c>
      <c r="D178" s="63">
        <v>3.4899999999999998E-10</v>
      </c>
      <c r="E178" s="62">
        <v>2.9799999999999998E-6</v>
      </c>
      <c r="F178" s="63">
        <v>4.6499999999999999E-7</v>
      </c>
      <c r="G178" s="62">
        <v>1.3200000000000001E-6</v>
      </c>
      <c r="H178" s="63">
        <v>2.8999999999999999E-71</v>
      </c>
    </row>
    <row r="179" spans="2:8" ht="15.75" customHeight="1" x14ac:dyDescent="0.25">
      <c r="B179" s="7" t="s">
        <v>526</v>
      </c>
      <c r="C179" s="62">
        <v>1.39E-9</v>
      </c>
      <c r="D179" s="63">
        <v>2.9600000000000001E-10</v>
      </c>
      <c r="E179" s="62">
        <v>2.7599999999999998E-6</v>
      </c>
      <c r="F179" s="63">
        <v>4.2100000000000002E-7</v>
      </c>
      <c r="G179" s="62">
        <v>1.1999999999999999E-6</v>
      </c>
      <c r="H179" s="63">
        <v>6.5399999999999997E-72</v>
      </c>
    </row>
    <row r="180" spans="2:8" ht="15.75" customHeight="1" x14ac:dyDescent="0.25">
      <c r="B180" s="7" t="s">
        <v>527</v>
      </c>
      <c r="C180" s="62">
        <v>1.19E-9</v>
      </c>
      <c r="D180" s="63">
        <v>2.5100000000000001E-10</v>
      </c>
      <c r="E180" s="62">
        <v>2.5500000000000001E-6</v>
      </c>
      <c r="F180" s="63">
        <v>3.8099999999999998E-7</v>
      </c>
      <c r="G180" s="62">
        <v>1.1000000000000001E-6</v>
      </c>
      <c r="H180" s="63">
        <v>1.46E-72</v>
      </c>
    </row>
    <row r="181" spans="2:8" ht="15.75" customHeight="1" x14ac:dyDescent="0.25">
      <c r="B181" s="7" t="s">
        <v>528</v>
      </c>
      <c r="C181" s="62">
        <v>1.02E-9</v>
      </c>
      <c r="D181" s="63">
        <v>2.1299999999999999E-10</v>
      </c>
      <c r="E181" s="62">
        <v>2.3599999999999999E-6</v>
      </c>
      <c r="F181" s="63">
        <v>3.4400000000000001E-7</v>
      </c>
      <c r="G181" s="62">
        <v>9.9999999999999995E-7</v>
      </c>
      <c r="H181" s="63">
        <v>3.2200000000000003E-73</v>
      </c>
    </row>
    <row r="182" spans="2:8" ht="15.75" customHeight="1" x14ac:dyDescent="0.25">
      <c r="B182" s="7" t="s">
        <v>529</v>
      </c>
      <c r="C182" s="62">
        <v>8.7799999999999997E-10</v>
      </c>
      <c r="D182" s="63">
        <v>1.8E-10</v>
      </c>
      <c r="E182" s="62">
        <v>2.17E-6</v>
      </c>
      <c r="F182" s="63">
        <v>3.1100000000000002E-7</v>
      </c>
      <c r="G182" s="62">
        <v>9.1699999999999997E-7</v>
      </c>
      <c r="H182" s="63">
        <v>7.0400000000000002E-74</v>
      </c>
    </row>
    <row r="183" spans="2:8" ht="15.75" customHeight="1" x14ac:dyDescent="0.25">
      <c r="B183" s="7" t="s">
        <v>530</v>
      </c>
      <c r="C183" s="62">
        <v>7.5299999999999998E-10</v>
      </c>
      <c r="D183" s="63">
        <v>1.5199999999999999E-10</v>
      </c>
      <c r="E183" s="62">
        <v>2.0099999999999998E-6</v>
      </c>
      <c r="F183" s="63">
        <v>2.8099999999999999E-7</v>
      </c>
      <c r="G183" s="62">
        <v>8.3600000000000002E-7</v>
      </c>
      <c r="H183" s="63">
        <v>1.52E-74</v>
      </c>
    </row>
    <row r="184" spans="2:8" ht="15.75" customHeight="1" x14ac:dyDescent="0.25">
      <c r="B184" s="7" t="s">
        <v>531</v>
      </c>
      <c r="C184" s="62">
        <v>6.4400000000000005E-10</v>
      </c>
      <c r="D184" s="63">
        <v>1.2899999999999999E-10</v>
      </c>
      <c r="E184" s="62">
        <v>1.8500000000000001E-6</v>
      </c>
      <c r="F184" s="63">
        <v>2.5400000000000002E-7</v>
      </c>
      <c r="G184" s="62">
        <v>7.6199999999999997E-7</v>
      </c>
      <c r="H184" s="63">
        <v>3.2500000000000001E-75</v>
      </c>
    </row>
    <row r="185" spans="2:8" ht="15.75" customHeight="1" x14ac:dyDescent="0.25">
      <c r="B185" s="7" t="s">
        <v>532</v>
      </c>
      <c r="C185" s="62">
        <v>5.5099999999999996E-10</v>
      </c>
      <c r="D185" s="63">
        <v>1.08E-10</v>
      </c>
      <c r="E185" s="62">
        <v>1.7E-6</v>
      </c>
      <c r="F185" s="63">
        <v>2.29E-7</v>
      </c>
      <c r="G185" s="62">
        <v>6.9400000000000005E-7</v>
      </c>
      <c r="H185" s="63">
        <v>6.8600000000000002E-76</v>
      </c>
    </row>
    <row r="186" spans="2:8" ht="15.75" customHeight="1" x14ac:dyDescent="0.25">
      <c r="B186" s="7" t="s">
        <v>533</v>
      </c>
      <c r="C186" s="62">
        <v>4.7100000000000003E-10</v>
      </c>
      <c r="D186" s="63">
        <v>9.1299999999999997E-11</v>
      </c>
      <c r="E186" s="62">
        <v>1.57E-6</v>
      </c>
      <c r="F186" s="63">
        <v>2.0599999999999999E-7</v>
      </c>
      <c r="G186" s="62">
        <v>6.3200000000000005E-7</v>
      </c>
      <c r="H186" s="63">
        <v>1.4299999999999999E-76</v>
      </c>
    </row>
    <row r="187" spans="2:8" ht="15.75" customHeight="1" x14ac:dyDescent="0.25">
      <c r="B187" s="7" t="s">
        <v>534</v>
      </c>
      <c r="C187" s="62">
        <v>4.0200000000000001E-10</v>
      </c>
      <c r="D187" s="63">
        <v>7.6799999999999996E-11</v>
      </c>
      <c r="E187" s="62">
        <v>1.44E-6</v>
      </c>
      <c r="F187" s="63">
        <v>1.86E-7</v>
      </c>
      <c r="G187" s="62">
        <v>5.75E-7</v>
      </c>
      <c r="H187" s="63">
        <v>2.9499999999999998E-77</v>
      </c>
    </row>
    <row r="188" spans="2:8" ht="15.75" customHeight="1" x14ac:dyDescent="0.25">
      <c r="B188" s="7" t="s">
        <v>535</v>
      </c>
      <c r="C188" s="62">
        <v>3.43E-10</v>
      </c>
      <c r="D188" s="63">
        <v>6.4600000000000002E-11</v>
      </c>
      <c r="E188" s="62">
        <v>1.33E-6</v>
      </c>
      <c r="F188" s="63">
        <v>1.67E-7</v>
      </c>
      <c r="G188" s="62">
        <v>5.2300000000000001E-7</v>
      </c>
      <c r="H188" s="63">
        <v>6.0199999999999996E-78</v>
      </c>
    </row>
    <row r="189" spans="2:8" ht="15.75" customHeight="1" x14ac:dyDescent="0.25">
      <c r="B189" s="7" t="s">
        <v>536</v>
      </c>
      <c r="C189" s="62">
        <v>2.9200000000000003E-10</v>
      </c>
      <c r="D189" s="63">
        <v>5.4199999999999998E-11</v>
      </c>
      <c r="E189" s="62">
        <v>1.22E-6</v>
      </c>
      <c r="F189" s="63">
        <v>1.4999999999999999E-7</v>
      </c>
      <c r="G189" s="62">
        <v>4.75E-7</v>
      </c>
      <c r="H189" s="63">
        <v>1.2099999999999999E-78</v>
      </c>
    </row>
    <row r="190" spans="2:8" ht="15.75" customHeight="1" x14ac:dyDescent="0.25">
      <c r="B190" s="7" t="s">
        <v>537</v>
      </c>
      <c r="C190" s="62">
        <v>2.4800000000000002E-10</v>
      </c>
      <c r="D190" s="63">
        <v>4.54E-11</v>
      </c>
      <c r="E190" s="62">
        <v>1.1200000000000001E-6</v>
      </c>
      <c r="F190" s="63">
        <v>1.35E-7</v>
      </c>
      <c r="G190" s="62">
        <v>4.3099999999999998E-7</v>
      </c>
      <c r="H190" s="63">
        <v>2.4199999999999999E-79</v>
      </c>
    </row>
    <row r="191" spans="2:8" ht="15.75" customHeight="1" x14ac:dyDescent="0.25">
      <c r="B191" s="7" t="s">
        <v>538</v>
      </c>
      <c r="C191" s="62">
        <v>2.11E-10</v>
      </c>
      <c r="D191" s="63">
        <v>3.7999999999999998E-11</v>
      </c>
      <c r="E191" s="62">
        <v>1.0300000000000001E-6</v>
      </c>
      <c r="F191" s="63">
        <v>1.2100000000000001E-7</v>
      </c>
      <c r="G191" s="62">
        <v>3.9099999999999999E-7</v>
      </c>
      <c r="H191" s="63">
        <v>4.7599999999999996E-80</v>
      </c>
    </row>
    <row r="192" spans="2:8" ht="15.75" customHeight="1" x14ac:dyDescent="0.25">
      <c r="B192" s="7" t="s">
        <v>539</v>
      </c>
      <c r="C192" s="62">
        <v>1.79E-10</v>
      </c>
      <c r="D192" s="63">
        <v>3.1800000000000003E-11</v>
      </c>
      <c r="E192" s="62">
        <v>9.4399999999999998E-7</v>
      </c>
      <c r="F192" s="63">
        <v>1.09E-7</v>
      </c>
      <c r="G192" s="62">
        <v>3.5499999999999999E-7</v>
      </c>
      <c r="H192" s="63">
        <v>9.2600000000000003E-81</v>
      </c>
    </row>
    <row r="193" spans="2:8" ht="15.75" customHeight="1" x14ac:dyDescent="0.25">
      <c r="B193" s="7" t="s">
        <v>540</v>
      </c>
      <c r="C193" s="62">
        <v>1.5199999999999999E-10</v>
      </c>
      <c r="D193" s="63">
        <v>2.6600000000000001E-11</v>
      </c>
      <c r="E193" s="62">
        <v>8.6600000000000005E-7</v>
      </c>
      <c r="F193" s="63">
        <v>9.7500000000000006E-8</v>
      </c>
      <c r="G193" s="62">
        <v>3.22E-7</v>
      </c>
      <c r="H193" s="63">
        <v>1.78E-81</v>
      </c>
    </row>
    <row r="194" spans="2:8" ht="15.75" customHeight="1" x14ac:dyDescent="0.25">
      <c r="B194" s="7" t="s">
        <v>541</v>
      </c>
      <c r="C194" s="62">
        <v>1.28E-10</v>
      </c>
      <c r="D194" s="63">
        <v>2.21E-11</v>
      </c>
      <c r="E194" s="62">
        <v>7.9299999999999997E-7</v>
      </c>
      <c r="F194" s="63">
        <v>8.7400000000000002E-8</v>
      </c>
      <c r="G194" s="62">
        <v>2.91E-7</v>
      </c>
      <c r="H194" s="63">
        <v>3.3800000000000001E-82</v>
      </c>
    </row>
    <row r="195" spans="2:8" ht="15.75" customHeight="1" x14ac:dyDescent="0.25">
      <c r="B195" s="7" t="s">
        <v>542</v>
      </c>
      <c r="C195" s="62">
        <v>1.09E-10</v>
      </c>
      <c r="D195" s="63">
        <v>1.8399999999999999E-11</v>
      </c>
      <c r="E195" s="62">
        <v>7.2600000000000002E-7</v>
      </c>
      <c r="F195" s="63">
        <v>7.8199999999999999E-8</v>
      </c>
      <c r="G195" s="62">
        <v>2.6399999999999998E-7</v>
      </c>
      <c r="H195" s="63">
        <v>6.3300000000000001E-83</v>
      </c>
    </row>
    <row r="196" spans="2:8" ht="15.75" customHeight="1" x14ac:dyDescent="0.25">
      <c r="B196" s="7" t="s">
        <v>543</v>
      </c>
      <c r="C196" s="62">
        <v>9.1700000000000004E-11</v>
      </c>
      <c r="D196" s="63">
        <v>1.5300000000000001E-11</v>
      </c>
      <c r="E196" s="62">
        <v>6.6400000000000002E-7</v>
      </c>
      <c r="F196" s="63">
        <v>6.9899999999999997E-8</v>
      </c>
      <c r="G196" s="62">
        <v>2.3799999999999999E-7</v>
      </c>
      <c r="H196" s="63">
        <v>1.17E-83</v>
      </c>
    </row>
    <row r="197" spans="2:8" ht="15.75" customHeight="1" x14ac:dyDescent="0.25">
      <c r="B197" s="7" t="s">
        <v>544</v>
      </c>
      <c r="C197" s="62">
        <v>7.7399999999999999E-11</v>
      </c>
      <c r="D197" s="63">
        <v>1.27E-11</v>
      </c>
      <c r="E197" s="62">
        <v>6.0699999999999997E-7</v>
      </c>
      <c r="F197" s="63">
        <v>6.2499999999999997E-8</v>
      </c>
      <c r="G197" s="62">
        <v>2.1500000000000001E-7</v>
      </c>
      <c r="H197" s="63">
        <v>2.1400000000000002E-84</v>
      </c>
    </row>
    <row r="198" spans="2:8" ht="15.75" customHeight="1" x14ac:dyDescent="0.25">
      <c r="B198" s="7" t="s">
        <v>545</v>
      </c>
      <c r="C198" s="62">
        <v>6.5200000000000005E-11</v>
      </c>
      <c r="D198" s="63">
        <v>1.0599999999999999E-11</v>
      </c>
      <c r="E198" s="62">
        <v>5.5499999999999998E-7</v>
      </c>
      <c r="F198" s="63">
        <v>5.5799999999999997E-8</v>
      </c>
      <c r="G198" s="62">
        <v>1.9399999999999999E-7</v>
      </c>
      <c r="H198" s="63">
        <v>3.87E-85</v>
      </c>
    </row>
    <row r="199" spans="2:8" ht="15.75" customHeight="1" x14ac:dyDescent="0.25">
      <c r="B199" s="7" t="s">
        <v>546</v>
      </c>
      <c r="C199" s="62">
        <v>5.4899999999999999E-11</v>
      </c>
      <c r="D199" s="63">
        <v>8.7600000000000006E-12</v>
      </c>
      <c r="E199" s="62">
        <v>5.06E-7</v>
      </c>
      <c r="F199" s="63">
        <v>4.9800000000000003E-8</v>
      </c>
      <c r="G199" s="62">
        <v>1.7499999999999999E-7</v>
      </c>
      <c r="H199" s="63">
        <v>6.8900000000000004E-86</v>
      </c>
    </row>
    <row r="200" spans="2:8" ht="15.75" customHeight="1" x14ac:dyDescent="0.25">
      <c r="B200" s="7" t="s">
        <v>547</v>
      </c>
      <c r="C200" s="62">
        <v>4.6100000000000001E-11</v>
      </c>
      <c r="D200" s="63">
        <v>7.25E-12</v>
      </c>
      <c r="E200" s="62">
        <v>4.6199999999999998E-7</v>
      </c>
      <c r="F200" s="63">
        <v>4.4400000000000001E-8</v>
      </c>
      <c r="G200" s="62">
        <v>1.5800000000000001E-7</v>
      </c>
      <c r="H200" s="63">
        <v>1.21E-86</v>
      </c>
    </row>
    <row r="201" spans="2:8" ht="15.75" customHeight="1" x14ac:dyDescent="0.25">
      <c r="B201" s="7" t="s">
        <v>548</v>
      </c>
      <c r="C201" s="62">
        <v>3.8699999999999999E-11</v>
      </c>
      <c r="D201" s="63">
        <v>5.9900000000000001E-12</v>
      </c>
      <c r="E201" s="62">
        <v>4.2100000000000002E-7</v>
      </c>
      <c r="F201" s="63">
        <v>3.9500000000000003E-8</v>
      </c>
      <c r="G201" s="62">
        <v>1.42E-7</v>
      </c>
      <c r="H201" s="63">
        <v>2.1000000000000001E-87</v>
      </c>
    </row>
    <row r="202" spans="2:8" ht="15.75" customHeight="1" x14ac:dyDescent="0.25">
      <c r="B202" s="7" t="s">
        <v>549</v>
      </c>
      <c r="C202" s="62">
        <v>3.2499999999999998E-11</v>
      </c>
      <c r="D202" s="63">
        <v>4.9400000000000004E-12</v>
      </c>
      <c r="E202" s="62">
        <v>3.84E-7</v>
      </c>
      <c r="F202" s="63">
        <v>3.5199999999999998E-8</v>
      </c>
      <c r="G202" s="62">
        <v>1.2800000000000001E-7</v>
      </c>
      <c r="H202" s="63">
        <v>3.5999999999999999E-88</v>
      </c>
    </row>
    <row r="203" spans="2:8" ht="15.75" customHeight="1" x14ac:dyDescent="0.25">
      <c r="B203" s="7" t="s">
        <v>550</v>
      </c>
      <c r="C203" s="62">
        <v>2.72E-11</v>
      </c>
      <c r="D203" s="63">
        <v>4.0700000000000002E-12</v>
      </c>
      <c r="E203" s="62">
        <v>3.4900000000000001E-7</v>
      </c>
      <c r="F203" s="63">
        <v>3.1300000000000002E-8</v>
      </c>
      <c r="G203" s="62">
        <v>1.15E-7</v>
      </c>
      <c r="H203" s="63">
        <v>6.0800000000000002E-89</v>
      </c>
    </row>
    <row r="204" spans="2:8" ht="15.75" customHeight="1" x14ac:dyDescent="0.25">
      <c r="B204" s="7" t="s">
        <v>551</v>
      </c>
      <c r="C204" s="62">
        <v>2.27E-11</v>
      </c>
      <c r="D204" s="63">
        <v>3.3500000000000001E-12</v>
      </c>
      <c r="E204" s="62">
        <v>3.1800000000000002E-7</v>
      </c>
      <c r="F204" s="63">
        <v>2.7800000000000001E-8</v>
      </c>
      <c r="G204" s="62">
        <v>1.04E-7</v>
      </c>
      <c r="H204" s="63">
        <v>1.0100000000000001E-89</v>
      </c>
    </row>
    <row r="205" spans="2:8" ht="15.75" customHeight="1" x14ac:dyDescent="0.25">
      <c r="B205" s="7" t="s">
        <v>552</v>
      </c>
      <c r="C205" s="62">
        <v>1.8999999999999999E-11</v>
      </c>
      <c r="D205" s="63">
        <v>2.7500000000000002E-12</v>
      </c>
      <c r="E205" s="62">
        <v>2.8900000000000001E-7</v>
      </c>
      <c r="F205" s="63">
        <v>2.4699999999999999E-8</v>
      </c>
      <c r="G205" s="62">
        <v>9.3200000000000001E-8</v>
      </c>
      <c r="H205" s="63">
        <v>1.67E-90</v>
      </c>
    </row>
    <row r="206" spans="2:8" ht="15.75" customHeight="1" x14ac:dyDescent="0.25">
      <c r="B206" s="7" t="s">
        <v>553</v>
      </c>
      <c r="C206" s="62">
        <v>1.58E-11</v>
      </c>
      <c r="D206" s="63">
        <v>2.2600000000000001E-12</v>
      </c>
      <c r="E206" s="62">
        <v>2.6199999999999999E-7</v>
      </c>
      <c r="F206" s="63">
        <v>2.1900000000000001E-8</v>
      </c>
      <c r="G206" s="62">
        <v>8.3599999999999994E-8</v>
      </c>
      <c r="H206" s="63">
        <v>2.71E-91</v>
      </c>
    </row>
    <row r="207" spans="2:8" ht="15.75" customHeight="1" x14ac:dyDescent="0.25">
      <c r="B207" s="7" t="s">
        <v>554</v>
      </c>
      <c r="C207" s="62">
        <v>1.32E-11</v>
      </c>
      <c r="D207" s="63">
        <v>1.85E-12</v>
      </c>
      <c r="E207" s="62">
        <v>2.3799999999999999E-7</v>
      </c>
      <c r="F207" s="63">
        <v>1.9399999999999998E-8</v>
      </c>
      <c r="G207" s="62">
        <v>7.4999999999999997E-8</v>
      </c>
      <c r="H207" s="63">
        <v>4.3400000000000003E-92</v>
      </c>
    </row>
    <row r="208" spans="2:8" ht="15.75" customHeight="1" x14ac:dyDescent="0.25">
      <c r="B208" s="7" t="s">
        <v>555</v>
      </c>
      <c r="C208" s="62">
        <v>1.1000000000000001E-11</v>
      </c>
      <c r="D208" s="63">
        <v>1.51E-12</v>
      </c>
      <c r="E208" s="62">
        <v>2.1500000000000001E-7</v>
      </c>
      <c r="F208" s="63">
        <v>1.7199999999999999E-8</v>
      </c>
      <c r="G208" s="62">
        <v>6.7200000000000006E-8</v>
      </c>
      <c r="H208" s="63">
        <v>6.8400000000000003E-93</v>
      </c>
    </row>
    <row r="209" spans="2:8" ht="15.75" customHeight="1" x14ac:dyDescent="0.25">
      <c r="B209" s="7" t="s">
        <v>556</v>
      </c>
      <c r="C209" s="62">
        <v>9.1199999999999999E-12</v>
      </c>
      <c r="D209" s="63">
        <v>1.24E-12</v>
      </c>
      <c r="E209" s="62">
        <v>1.9500000000000001E-7</v>
      </c>
      <c r="F209" s="63">
        <v>1.52E-8</v>
      </c>
      <c r="G209" s="62">
        <v>6.0100000000000002E-8</v>
      </c>
      <c r="H209" s="63">
        <v>1.07E-93</v>
      </c>
    </row>
    <row r="210" spans="2:8" ht="15.75" customHeight="1" x14ac:dyDescent="0.25">
      <c r="B210" s="7" t="s">
        <v>557</v>
      </c>
      <c r="C210" s="62">
        <v>7.5699999999999994E-12</v>
      </c>
      <c r="D210" s="63">
        <v>1.0099999999999999E-12</v>
      </c>
      <c r="E210" s="62">
        <v>1.7700000000000001E-7</v>
      </c>
      <c r="F210" s="63">
        <v>1.3399999999999999E-8</v>
      </c>
      <c r="G210" s="62">
        <v>5.3799999999999999E-8</v>
      </c>
      <c r="H210" s="63">
        <v>1.63E-94</v>
      </c>
    </row>
    <row r="211" spans="2:8" ht="15.75" customHeight="1" x14ac:dyDescent="0.25">
      <c r="B211" s="7" t="s">
        <v>558</v>
      </c>
      <c r="C211" s="62">
        <v>6.2699999999999997E-12</v>
      </c>
      <c r="D211" s="63">
        <v>8.2200000000000003E-13</v>
      </c>
      <c r="E211" s="62">
        <v>1.6E-7</v>
      </c>
      <c r="F211" s="63">
        <v>1.18E-8</v>
      </c>
      <c r="G211" s="62">
        <v>4.8100000000000001E-8</v>
      </c>
      <c r="H211" s="63">
        <v>2.47E-95</v>
      </c>
    </row>
    <row r="212" spans="2:8" ht="15.75" customHeight="1" x14ac:dyDescent="0.25">
      <c r="B212" s="7" t="s">
        <v>559</v>
      </c>
      <c r="C212" s="62">
        <v>5.1900000000000003E-12</v>
      </c>
      <c r="D212" s="63">
        <v>6.6799999999999998E-13</v>
      </c>
      <c r="E212" s="62">
        <v>1.4399999999999999E-7</v>
      </c>
      <c r="F212" s="63">
        <v>1.04E-8</v>
      </c>
      <c r="G212" s="62">
        <v>4.29E-8</v>
      </c>
      <c r="H212" s="63">
        <v>3.6899999999999999E-96</v>
      </c>
    </row>
    <row r="213" spans="2:8" ht="15.75" customHeight="1" x14ac:dyDescent="0.25">
      <c r="B213" s="7" t="s">
        <v>560</v>
      </c>
      <c r="C213" s="62">
        <v>4.2800000000000003E-12</v>
      </c>
      <c r="D213" s="63">
        <v>5.4200000000000001E-13</v>
      </c>
      <c r="E213" s="62">
        <v>1.3E-7</v>
      </c>
      <c r="F213" s="63">
        <v>9.1999999999999997E-9</v>
      </c>
      <c r="G213" s="62">
        <v>3.8299999999999999E-8</v>
      </c>
      <c r="H213" s="63">
        <v>5.4200000000000005E-97</v>
      </c>
    </row>
    <row r="214" spans="2:8" ht="15.75" customHeight="1" x14ac:dyDescent="0.25">
      <c r="B214" s="7" t="s">
        <v>561</v>
      </c>
      <c r="C214" s="62">
        <v>3.5300000000000001E-12</v>
      </c>
      <c r="D214" s="63">
        <v>4.3999999999999999E-13</v>
      </c>
      <c r="E214" s="62">
        <v>1.18E-7</v>
      </c>
      <c r="F214" s="63">
        <v>8.0999999999999997E-9</v>
      </c>
      <c r="G214" s="62">
        <v>3.4200000000000002E-8</v>
      </c>
      <c r="H214" s="63">
        <v>7.8500000000000001E-98</v>
      </c>
    </row>
    <row r="215" spans="2:8" ht="15.75" customHeight="1" x14ac:dyDescent="0.25">
      <c r="B215" s="7" t="s">
        <v>562</v>
      </c>
      <c r="C215" s="62">
        <v>2.9099999999999999E-12</v>
      </c>
      <c r="D215" s="63">
        <v>3.56E-13</v>
      </c>
      <c r="E215" s="62">
        <v>1.06E-7</v>
      </c>
      <c r="F215" s="63">
        <v>7.1200000000000002E-9</v>
      </c>
      <c r="G215" s="62">
        <v>3.0400000000000001E-8</v>
      </c>
      <c r="H215" s="63">
        <v>1.12E-98</v>
      </c>
    </row>
    <row r="216" spans="2:8" ht="15.75" customHeight="1" x14ac:dyDescent="0.25">
      <c r="B216" s="7" t="s">
        <v>563</v>
      </c>
      <c r="C216" s="62">
        <v>2.3999999999999999E-12</v>
      </c>
      <c r="D216" s="63">
        <v>2.8699999999999999E-13</v>
      </c>
      <c r="E216" s="62">
        <v>9.53E-8</v>
      </c>
      <c r="F216" s="63">
        <v>6.2499999999999997E-9</v>
      </c>
      <c r="G216" s="62">
        <v>2.7100000000000001E-8</v>
      </c>
      <c r="H216" s="63">
        <v>1.5700000000000001E-99</v>
      </c>
    </row>
    <row r="217" spans="2:8" ht="15.75" customHeight="1" x14ac:dyDescent="0.25">
      <c r="B217" s="7" t="s">
        <v>564</v>
      </c>
      <c r="C217" s="62">
        <v>1.9699999999999999E-12</v>
      </c>
      <c r="D217" s="63">
        <v>2.3200000000000002E-13</v>
      </c>
      <c r="E217" s="62">
        <v>8.5800000000000001E-8</v>
      </c>
      <c r="F217" s="63">
        <v>5.4899999999999999E-9</v>
      </c>
      <c r="G217" s="62">
        <v>2.4100000000000001E-8</v>
      </c>
      <c r="H217" s="63">
        <v>2.1799999999999999E-100</v>
      </c>
    </row>
    <row r="218" spans="2:8" ht="15.75" customHeight="1" x14ac:dyDescent="0.25">
      <c r="B218" s="7" t="s">
        <v>565</v>
      </c>
      <c r="C218" s="62">
        <v>1.61E-12</v>
      </c>
      <c r="D218" s="63">
        <v>1.8700000000000001E-13</v>
      </c>
      <c r="E218" s="62">
        <v>7.7099999999999996E-8</v>
      </c>
      <c r="F218" s="63">
        <v>4.8099999999999997E-9</v>
      </c>
      <c r="G218" s="62">
        <v>2.14E-8</v>
      </c>
      <c r="H218" s="63">
        <v>2.98E-101</v>
      </c>
    </row>
    <row r="219" spans="2:8" ht="15.75" customHeight="1" x14ac:dyDescent="0.25">
      <c r="B219" s="7" t="s">
        <v>566</v>
      </c>
      <c r="C219" s="62">
        <v>1.32E-12</v>
      </c>
      <c r="D219" s="63">
        <v>1.4999999999999999E-13</v>
      </c>
      <c r="E219" s="62">
        <v>6.9199999999999998E-8</v>
      </c>
      <c r="F219" s="63">
        <v>4.2100000000000001E-9</v>
      </c>
      <c r="G219" s="62">
        <v>1.9000000000000001E-8</v>
      </c>
      <c r="H219" s="63">
        <v>3.9999999999999997E-102</v>
      </c>
    </row>
    <row r="220" spans="2:8" ht="15.75" customHeight="1" x14ac:dyDescent="0.25">
      <c r="B220" s="7" t="s">
        <v>567</v>
      </c>
      <c r="C220" s="62">
        <v>1.08E-12</v>
      </c>
      <c r="D220" s="63">
        <v>1.2099999999999999E-13</v>
      </c>
      <c r="E220" s="62">
        <v>6.2099999999999994E-8</v>
      </c>
      <c r="F220" s="63">
        <v>3.6899999999999999E-9</v>
      </c>
      <c r="G220" s="62">
        <v>1.6800000000000002E-8</v>
      </c>
      <c r="H220" s="63">
        <v>5.29E-103</v>
      </c>
    </row>
    <row r="221" spans="2:8" ht="15.75" customHeight="1" x14ac:dyDescent="0.25">
      <c r="B221" s="7" t="s">
        <v>568</v>
      </c>
      <c r="C221" s="62">
        <v>8.8199999999999998E-13</v>
      </c>
      <c r="D221" s="63">
        <v>9.66E-14</v>
      </c>
      <c r="E221" s="62">
        <v>5.5600000000000002E-8</v>
      </c>
      <c r="F221" s="63">
        <v>3.22E-9</v>
      </c>
      <c r="G221" s="62">
        <v>1.4899999999999999E-8</v>
      </c>
      <c r="H221" s="63">
        <v>6.8899999999999999E-104</v>
      </c>
    </row>
    <row r="222" spans="2:8" ht="15.75" customHeight="1" x14ac:dyDescent="0.25">
      <c r="B222" s="7" t="s">
        <v>569</v>
      </c>
      <c r="C222" s="62">
        <v>7.1899999999999997E-13</v>
      </c>
      <c r="D222" s="63">
        <v>7.7299999999999996E-14</v>
      </c>
      <c r="E222" s="62">
        <v>4.9800000000000003E-8</v>
      </c>
      <c r="F222" s="63">
        <v>2.81E-9</v>
      </c>
      <c r="G222" s="62">
        <v>1.3200000000000001E-8</v>
      </c>
      <c r="H222" s="63">
        <v>8.84E-105</v>
      </c>
    </row>
    <row r="223" spans="2:8" ht="15.75" customHeight="1" x14ac:dyDescent="0.25">
      <c r="B223" s="7" t="s">
        <v>570</v>
      </c>
      <c r="C223" s="62">
        <v>5.8500000000000003E-13</v>
      </c>
      <c r="D223" s="63">
        <v>6.1700000000000005E-14</v>
      </c>
      <c r="E223" s="62">
        <v>4.4500000000000001E-8</v>
      </c>
      <c r="F223" s="63">
        <v>2.45E-9</v>
      </c>
      <c r="G223" s="62">
        <v>1.1700000000000001E-8</v>
      </c>
      <c r="H223" s="63">
        <v>1.12E-105</v>
      </c>
    </row>
    <row r="224" spans="2:8" ht="15.75" customHeight="1" x14ac:dyDescent="0.25">
      <c r="B224" s="7" t="s">
        <v>571</v>
      </c>
      <c r="C224" s="62">
        <v>4.75E-13</v>
      </c>
      <c r="D224" s="63">
        <v>4.9200000000000001E-14</v>
      </c>
      <c r="E224" s="62">
        <v>3.9799999999999999E-8</v>
      </c>
      <c r="F224" s="63">
        <v>2.1400000000000001E-9</v>
      </c>
      <c r="G224" s="62">
        <v>1.03E-8</v>
      </c>
      <c r="H224" s="63">
        <v>1.3900000000000001E-106</v>
      </c>
    </row>
    <row r="225" spans="2:8" ht="15.75" customHeight="1" x14ac:dyDescent="0.25">
      <c r="B225" s="7" t="s">
        <v>572</v>
      </c>
      <c r="C225" s="62">
        <v>3.8600000000000002E-13</v>
      </c>
      <c r="D225" s="63">
        <v>3.92E-14</v>
      </c>
      <c r="E225" s="62">
        <v>3.55E-8</v>
      </c>
      <c r="F225" s="63">
        <v>1.86E-9</v>
      </c>
      <c r="G225" s="62">
        <v>9.1100000000000002E-9</v>
      </c>
      <c r="H225" s="63">
        <v>1.7E-107</v>
      </c>
    </row>
    <row r="226" spans="2:8" ht="15.75" customHeight="1" x14ac:dyDescent="0.25">
      <c r="B226" s="7" t="s">
        <v>573</v>
      </c>
      <c r="C226" s="62">
        <v>3.1199999999999998E-13</v>
      </c>
      <c r="D226" s="63">
        <v>3.1100000000000001E-14</v>
      </c>
      <c r="E226" s="62">
        <v>3.1699999999999999E-8</v>
      </c>
      <c r="F226" s="63">
        <v>1.62E-9</v>
      </c>
      <c r="G226" s="62">
        <v>8.0299999999999998E-9</v>
      </c>
      <c r="H226" s="63">
        <v>2.0400000000000002E-108</v>
      </c>
    </row>
    <row r="227" spans="2:8" ht="15.75" customHeight="1" x14ac:dyDescent="0.25">
      <c r="B227" s="7" t="s">
        <v>574</v>
      </c>
      <c r="C227" s="62">
        <v>2.5299999999999998E-13</v>
      </c>
      <c r="D227" s="63">
        <v>2.4700000000000001E-14</v>
      </c>
      <c r="E227" s="62">
        <v>2.8200000000000001E-8</v>
      </c>
      <c r="F227" s="63">
        <v>1.3999999999999999E-9</v>
      </c>
      <c r="G227" s="62">
        <v>7.0699999999999998E-9</v>
      </c>
      <c r="H227" s="63">
        <v>2.4199999999999999E-109</v>
      </c>
    </row>
    <row r="228" spans="2:8" ht="15.75" customHeight="1" x14ac:dyDescent="0.25">
      <c r="B228" s="7" t="s">
        <v>575</v>
      </c>
      <c r="C228" s="62">
        <v>2.0399999999999999E-13</v>
      </c>
      <c r="D228" s="63">
        <v>1.9499999999999999E-14</v>
      </c>
      <c r="E228" s="62">
        <v>2.51E-8</v>
      </c>
      <c r="F228" s="63">
        <v>1.2199999999999999E-9</v>
      </c>
      <c r="G228" s="62">
        <v>6.2300000000000002E-9</v>
      </c>
      <c r="H228" s="63">
        <v>2.8200000000000002E-110</v>
      </c>
    </row>
    <row r="229" spans="2:8" ht="15.75" customHeight="1" x14ac:dyDescent="0.25">
      <c r="B229" s="7" t="s">
        <v>576</v>
      </c>
      <c r="C229" s="62">
        <v>1.6400000000000001E-13</v>
      </c>
      <c r="D229" s="63">
        <v>1.5399999999999999E-14</v>
      </c>
      <c r="E229" s="62">
        <v>2.2300000000000001E-8</v>
      </c>
      <c r="F229" s="63">
        <v>1.0600000000000001E-9</v>
      </c>
      <c r="G229" s="62">
        <v>5.4700000000000003E-9</v>
      </c>
      <c r="H229" s="63">
        <v>3.2299999999999999E-111</v>
      </c>
    </row>
    <row r="230" spans="2:8" ht="15.75" customHeight="1" x14ac:dyDescent="0.25">
      <c r="B230" s="7" t="s">
        <v>577</v>
      </c>
      <c r="C230" s="62">
        <v>1.3199999999999999E-13</v>
      </c>
      <c r="D230" s="63">
        <v>1.2199999999999999E-14</v>
      </c>
      <c r="E230" s="62">
        <v>1.9799999999999999E-8</v>
      </c>
      <c r="F230" s="63">
        <v>9.1400000000000005E-10</v>
      </c>
      <c r="G230" s="62">
        <v>4.8099999999999997E-9</v>
      </c>
      <c r="H230" s="63">
        <v>3.6399999999999999E-112</v>
      </c>
    </row>
    <row r="231" spans="2:8" ht="15.75" customHeight="1" x14ac:dyDescent="0.25">
      <c r="B231" s="7" t="s">
        <v>578</v>
      </c>
      <c r="C231" s="62">
        <v>1.06E-13</v>
      </c>
      <c r="D231" s="63">
        <v>9.5800000000000003E-15</v>
      </c>
      <c r="E231" s="62">
        <v>1.7599999999999999E-8</v>
      </c>
      <c r="F231" s="63">
        <v>7.8999999999999996E-10</v>
      </c>
      <c r="G231" s="62">
        <v>4.2199999999999999E-9</v>
      </c>
      <c r="H231" s="63">
        <v>4.0299999999999998E-113</v>
      </c>
    </row>
    <row r="232" spans="2:8" ht="15.75" customHeight="1" x14ac:dyDescent="0.25">
      <c r="B232" s="7" t="s">
        <v>579</v>
      </c>
      <c r="C232" s="62">
        <v>8.5200000000000006E-14</v>
      </c>
      <c r="D232" s="63">
        <v>7.5300000000000005E-15</v>
      </c>
      <c r="E232" s="62">
        <v>1.5600000000000001E-8</v>
      </c>
      <c r="F232" s="63">
        <v>6.8200000000000002E-10</v>
      </c>
      <c r="G232" s="62">
        <v>3.7E-9</v>
      </c>
      <c r="H232" s="63">
        <v>4.3900000000000003E-114</v>
      </c>
    </row>
    <row r="233" spans="2:8" ht="15.75" customHeight="1" x14ac:dyDescent="0.25">
      <c r="B233" s="7" t="s">
        <v>580</v>
      </c>
      <c r="C233" s="62">
        <v>6.8200000000000002E-14</v>
      </c>
      <c r="D233" s="63">
        <v>5.8999999999999996E-15</v>
      </c>
      <c r="E233" s="62">
        <v>1.3799999999999999E-8</v>
      </c>
      <c r="F233" s="63">
        <v>5.8800000000000004E-10</v>
      </c>
      <c r="G233" s="62">
        <v>3.24E-9</v>
      </c>
      <c r="H233" s="63">
        <v>4.7000000000000001E-115</v>
      </c>
    </row>
    <row r="234" spans="2:8" ht="15.75" customHeight="1" x14ac:dyDescent="0.25">
      <c r="B234" s="7" t="s">
        <v>581</v>
      </c>
      <c r="C234" s="62">
        <v>5.4500000000000001E-14</v>
      </c>
      <c r="D234" s="63">
        <v>4.6200000000000001E-15</v>
      </c>
      <c r="E234" s="62">
        <v>1.22E-8</v>
      </c>
      <c r="F234" s="63">
        <v>5.0700000000000001E-10</v>
      </c>
      <c r="G234" s="62">
        <v>2.8299999999999999E-9</v>
      </c>
      <c r="H234" s="63">
        <v>4.9499999999999997E-116</v>
      </c>
    </row>
    <row r="235" spans="2:8" ht="15.75" customHeight="1" x14ac:dyDescent="0.25">
      <c r="B235" s="7" t="s">
        <v>582</v>
      </c>
      <c r="C235" s="62">
        <v>4.3499999999999998E-14</v>
      </c>
      <c r="D235" s="63">
        <v>3.6099999999999999E-15</v>
      </c>
      <c r="E235" s="62">
        <v>1.0800000000000001E-8</v>
      </c>
      <c r="F235" s="63">
        <v>4.3599999999999999E-10</v>
      </c>
      <c r="G235" s="62">
        <v>2.4800000000000001E-9</v>
      </c>
      <c r="H235" s="63">
        <v>5.1299999999999997E-117</v>
      </c>
    </row>
    <row r="236" spans="2:8" ht="15.75" customHeight="1" x14ac:dyDescent="0.25">
      <c r="B236" s="7" t="s">
        <v>583</v>
      </c>
      <c r="C236" s="62">
        <v>3.4599999999999999E-14</v>
      </c>
      <c r="D236" s="63">
        <v>2.8200000000000001E-15</v>
      </c>
      <c r="E236" s="62">
        <v>9.5000000000000007E-9</v>
      </c>
      <c r="F236" s="63">
        <v>3.75E-10</v>
      </c>
      <c r="G236" s="62">
        <v>2.16E-9</v>
      </c>
      <c r="H236" s="63">
        <v>5.2100000000000001E-118</v>
      </c>
    </row>
    <row r="237" spans="2:8" ht="15.75" customHeight="1" x14ac:dyDescent="0.25">
      <c r="B237" s="7" t="s">
        <v>584</v>
      </c>
      <c r="C237" s="62">
        <v>2.75E-14</v>
      </c>
      <c r="D237" s="63">
        <v>2.1900000000000001E-15</v>
      </c>
      <c r="E237" s="62">
        <v>8.3699999999999998E-9</v>
      </c>
      <c r="F237" s="63">
        <v>3.2200000000000003E-10</v>
      </c>
      <c r="G237" s="62">
        <v>1.8800000000000001E-9</v>
      </c>
      <c r="H237" s="63">
        <v>5.2100000000000001E-119</v>
      </c>
    </row>
    <row r="238" spans="2:8" ht="15.75" customHeight="1" x14ac:dyDescent="0.25">
      <c r="B238" s="7" t="s">
        <v>585</v>
      </c>
      <c r="C238" s="62">
        <v>2.1799999999999999E-14</v>
      </c>
      <c r="D238" s="63">
        <v>1.7E-15</v>
      </c>
      <c r="E238" s="62">
        <v>7.37E-9</v>
      </c>
      <c r="F238" s="63">
        <v>2.7599999999999998E-10</v>
      </c>
      <c r="G238" s="62">
        <v>1.6399999999999999E-9</v>
      </c>
      <c r="H238" s="63">
        <v>5.1200000000000003E-120</v>
      </c>
    </row>
    <row r="239" spans="2:8" ht="15.75" customHeight="1" x14ac:dyDescent="0.25">
      <c r="B239" s="7" t="s">
        <v>586</v>
      </c>
      <c r="C239" s="62">
        <v>1.7299999999999999E-14</v>
      </c>
      <c r="D239" s="63">
        <v>1.32E-15</v>
      </c>
      <c r="E239" s="62">
        <v>6.48E-9</v>
      </c>
      <c r="F239" s="63">
        <v>2.3600000000000001E-10</v>
      </c>
      <c r="G239" s="62">
        <v>1.43E-9</v>
      </c>
      <c r="H239" s="63">
        <v>4.9400000000000001E-121</v>
      </c>
    </row>
    <row r="240" spans="2:8" ht="15.75" customHeight="1" x14ac:dyDescent="0.25">
      <c r="B240" s="7" t="s">
        <v>587</v>
      </c>
      <c r="C240" s="62">
        <v>1.3699999999999999E-14</v>
      </c>
      <c r="D240" s="63">
        <v>1.02E-15</v>
      </c>
      <c r="E240" s="62">
        <v>5.69E-9</v>
      </c>
      <c r="F240" s="63">
        <v>2.02E-10</v>
      </c>
      <c r="G240" s="62">
        <v>1.2400000000000001E-9</v>
      </c>
      <c r="H240" s="63">
        <v>4.68E-122</v>
      </c>
    </row>
    <row r="241" spans="2:8" ht="15.75" customHeight="1" x14ac:dyDescent="0.25">
      <c r="B241" s="7" t="s">
        <v>588</v>
      </c>
      <c r="C241" s="62">
        <v>1.08E-14</v>
      </c>
      <c r="D241" s="63">
        <v>7.89E-16</v>
      </c>
      <c r="E241" s="62">
        <v>4.9900000000000003E-9</v>
      </c>
      <c r="F241" s="63">
        <v>1.73E-10</v>
      </c>
      <c r="G241" s="62">
        <v>1.08E-9</v>
      </c>
      <c r="H241" s="63">
        <v>4.3500000000000002E-123</v>
      </c>
    </row>
    <row r="242" spans="2:8" ht="15.75" customHeight="1" x14ac:dyDescent="0.25">
      <c r="B242" s="7" t="s">
        <v>589</v>
      </c>
      <c r="C242" s="62">
        <v>8.5099999999999998E-15</v>
      </c>
      <c r="D242" s="63">
        <v>6.0800000000000002E-16</v>
      </c>
      <c r="E242" s="62">
        <v>4.3699999999999996E-9</v>
      </c>
      <c r="F242" s="63">
        <v>1.4700000000000001E-10</v>
      </c>
      <c r="G242" s="62">
        <v>9.3499999999999998E-10</v>
      </c>
      <c r="H242" s="63">
        <v>3.9700000000000003E-124</v>
      </c>
    </row>
    <row r="243" spans="2:8" ht="15.75" customHeight="1" x14ac:dyDescent="0.25">
      <c r="B243" s="7" t="s">
        <v>590</v>
      </c>
      <c r="C243" s="62">
        <v>6.6900000000000002E-15</v>
      </c>
      <c r="D243" s="63">
        <v>4.67E-16</v>
      </c>
      <c r="E243" s="62">
        <v>3.8199999999999996E-9</v>
      </c>
      <c r="F243" s="63">
        <v>1.2500000000000001E-10</v>
      </c>
      <c r="G243" s="62">
        <v>8.0999999999999999E-10</v>
      </c>
      <c r="H243" s="63">
        <v>3.5699999999999998E-125</v>
      </c>
    </row>
    <row r="244" spans="2:8" ht="15.75" customHeight="1" x14ac:dyDescent="0.25">
      <c r="B244" s="7" t="s">
        <v>591</v>
      </c>
      <c r="C244" s="62">
        <v>5.2499999999999997E-15</v>
      </c>
      <c r="D244" s="63">
        <v>3.5900000000000002E-16</v>
      </c>
      <c r="E244" s="62">
        <v>3.34E-9</v>
      </c>
      <c r="F244" s="63">
        <v>1.0700000000000001E-10</v>
      </c>
      <c r="G244" s="62">
        <v>7.0099999999999996E-10</v>
      </c>
      <c r="H244" s="63">
        <v>3.14E-126</v>
      </c>
    </row>
    <row r="245" spans="2:8" ht="15.75" customHeight="1" x14ac:dyDescent="0.25">
      <c r="B245" s="7" t="s">
        <v>592</v>
      </c>
      <c r="C245" s="62">
        <v>4.1100000000000001E-15</v>
      </c>
      <c r="D245" s="63">
        <v>2.7499999999999998E-16</v>
      </c>
      <c r="E245" s="62">
        <v>2.9199999999999998E-9</v>
      </c>
      <c r="F245" s="63">
        <v>9.0699999999999994E-11</v>
      </c>
      <c r="G245" s="62">
        <v>6.0599999999999998E-10</v>
      </c>
      <c r="H245" s="63">
        <v>2.7100000000000001E-127</v>
      </c>
    </row>
    <row r="246" spans="2:8" ht="15.75" customHeight="1" x14ac:dyDescent="0.25">
      <c r="B246" s="7" t="s">
        <v>593</v>
      </c>
      <c r="C246" s="62">
        <v>3.2199999999999999E-15</v>
      </c>
      <c r="D246" s="63">
        <v>2.1000000000000001E-16</v>
      </c>
      <c r="E246" s="62">
        <v>2.5399999999999999E-9</v>
      </c>
      <c r="F246" s="63">
        <v>7.7000000000000006E-11</v>
      </c>
      <c r="G246" s="62">
        <v>5.2299999999999995E-10</v>
      </c>
      <c r="H246" s="63">
        <v>2.3000000000000001E-128</v>
      </c>
    </row>
    <row r="247" spans="2:8" ht="15.75" customHeight="1" x14ac:dyDescent="0.25">
      <c r="B247" s="7" t="s">
        <v>594</v>
      </c>
      <c r="C247" s="62">
        <v>2.5100000000000002E-15</v>
      </c>
      <c r="D247" s="63">
        <v>1.6000000000000001E-16</v>
      </c>
      <c r="E247" s="62">
        <v>2.21E-9</v>
      </c>
      <c r="F247" s="63">
        <v>6.5200000000000005E-11</v>
      </c>
      <c r="G247" s="62">
        <v>4.5099999999999999E-10</v>
      </c>
      <c r="H247" s="63">
        <v>1.92E-129</v>
      </c>
    </row>
    <row r="248" spans="2:8" ht="15.75" customHeight="1" x14ac:dyDescent="0.25">
      <c r="B248" s="7" t="s">
        <v>595</v>
      </c>
      <c r="C248" s="62">
        <v>1.9500000000000001E-15</v>
      </c>
      <c r="D248" s="63">
        <v>1.2200000000000001E-16</v>
      </c>
      <c r="E248" s="62">
        <v>1.92E-9</v>
      </c>
      <c r="F248" s="63">
        <v>5.5200000000000001E-11</v>
      </c>
      <c r="G248" s="62">
        <v>3.89E-10</v>
      </c>
      <c r="H248" s="63">
        <v>1.5699999999999999E-130</v>
      </c>
    </row>
    <row r="249" spans="2:8" ht="15.75" customHeight="1" x14ac:dyDescent="0.25">
      <c r="B249" s="7" t="s">
        <v>596</v>
      </c>
      <c r="C249" s="62">
        <v>1.52E-15</v>
      </c>
      <c r="D249" s="63">
        <v>9.2399999999999995E-17</v>
      </c>
      <c r="E249" s="62">
        <v>1.67E-9</v>
      </c>
      <c r="F249" s="63">
        <v>4.6699999999999998E-11</v>
      </c>
      <c r="G249" s="62">
        <v>3.3399999999999998E-10</v>
      </c>
      <c r="H249" s="63">
        <v>1.2500000000000001E-131</v>
      </c>
    </row>
    <row r="250" spans="2:8" ht="15.75" customHeight="1" x14ac:dyDescent="0.25">
      <c r="B250" s="7" t="s">
        <v>597</v>
      </c>
      <c r="C250" s="62">
        <v>1.18E-15</v>
      </c>
      <c r="D250" s="63">
        <v>7.0000000000000003E-17</v>
      </c>
      <c r="E250" s="62">
        <v>1.45E-9</v>
      </c>
      <c r="F250" s="63">
        <v>3.9400000000000001E-11</v>
      </c>
      <c r="G250" s="62">
        <v>2.8699999999999999E-10</v>
      </c>
      <c r="H250" s="63">
        <v>9.8600000000000001E-133</v>
      </c>
    </row>
    <row r="251" spans="2:8" ht="15.75" customHeight="1" x14ac:dyDescent="0.25">
      <c r="B251" s="7" t="s">
        <v>598</v>
      </c>
      <c r="C251" s="62">
        <v>9.1200000000000003E-16</v>
      </c>
      <c r="D251" s="63">
        <v>5.29E-17</v>
      </c>
      <c r="E251" s="62">
        <v>1.26E-9</v>
      </c>
      <c r="F251" s="63">
        <v>3.3199999999999999E-11</v>
      </c>
      <c r="G251" s="62">
        <v>2.4699999999999997E-10</v>
      </c>
      <c r="H251" s="63">
        <v>7.6000000000000001E-134</v>
      </c>
    </row>
    <row r="252" spans="2:8" ht="15.75" customHeight="1" x14ac:dyDescent="0.25">
      <c r="B252" s="7" t="s">
        <v>599</v>
      </c>
      <c r="C252" s="62">
        <v>7.0500000000000002E-16</v>
      </c>
      <c r="D252" s="63">
        <v>3.9899999999999999E-17</v>
      </c>
      <c r="E252" s="62">
        <v>1.09E-9</v>
      </c>
      <c r="F252" s="63">
        <v>2.8E-11</v>
      </c>
      <c r="G252" s="62">
        <v>2.11E-10</v>
      </c>
      <c r="H252" s="63">
        <v>5.7400000000000005E-135</v>
      </c>
    </row>
    <row r="253" spans="2:8" ht="15.75" customHeight="1" x14ac:dyDescent="0.25">
      <c r="B253" s="7" t="s">
        <v>600</v>
      </c>
      <c r="C253" s="62">
        <v>5.4300000000000005E-16</v>
      </c>
      <c r="D253" s="63">
        <v>3.0099999999999999E-17</v>
      </c>
      <c r="E253" s="62">
        <v>9.3800000000000007E-10</v>
      </c>
      <c r="F253" s="63">
        <v>2.35E-11</v>
      </c>
      <c r="G253" s="62">
        <v>1.81E-10</v>
      </c>
      <c r="H253" s="63">
        <v>4.2600000000000002E-136</v>
      </c>
    </row>
    <row r="254" spans="2:8" ht="15.75" customHeight="1" x14ac:dyDescent="0.25">
      <c r="B254" s="7" t="s">
        <v>601</v>
      </c>
      <c r="C254" s="62">
        <v>4.1799999999999999E-16</v>
      </c>
      <c r="D254" s="63">
        <v>2.26E-17</v>
      </c>
      <c r="E254" s="62">
        <v>8.09E-10</v>
      </c>
      <c r="F254" s="63">
        <v>1.97E-11</v>
      </c>
      <c r="G254" s="62">
        <v>1.5500000000000001E-10</v>
      </c>
      <c r="H254" s="63">
        <v>3.0899999999999999E-137</v>
      </c>
    </row>
    <row r="255" spans="2:8" ht="15.75" customHeight="1" x14ac:dyDescent="0.25">
      <c r="B255" s="7" t="s">
        <v>602</v>
      </c>
      <c r="C255" s="62">
        <v>3.2099999999999999E-16</v>
      </c>
      <c r="D255" s="63">
        <v>1.6900000000000001E-17</v>
      </c>
      <c r="E255" s="62">
        <v>6.9699999999999997E-10</v>
      </c>
      <c r="F255" s="63">
        <v>1.6500000000000001E-11</v>
      </c>
      <c r="G255" s="62">
        <v>1.3200000000000001E-10</v>
      </c>
      <c r="H255" s="63">
        <v>2.1999999999999999E-138</v>
      </c>
    </row>
    <row r="256" spans="2:8" ht="15.75" customHeight="1" x14ac:dyDescent="0.25">
      <c r="B256" s="7" t="s">
        <v>603</v>
      </c>
      <c r="C256" s="62">
        <v>2.46E-16</v>
      </c>
      <c r="D256" s="63">
        <v>1.2600000000000001E-17</v>
      </c>
      <c r="E256" s="62">
        <v>6E-10</v>
      </c>
      <c r="F256" s="63">
        <v>1.39E-11</v>
      </c>
      <c r="G256" s="62">
        <v>1.13E-10</v>
      </c>
      <c r="H256" s="63">
        <v>1.54E-139</v>
      </c>
    </row>
    <row r="257" spans="2:8" ht="15.75" customHeight="1" x14ac:dyDescent="0.25">
      <c r="B257" s="7" t="s">
        <v>604</v>
      </c>
      <c r="C257" s="62">
        <v>1.88E-16</v>
      </c>
      <c r="D257" s="63">
        <v>9.4200000000000007E-18</v>
      </c>
      <c r="E257" s="62">
        <v>5.1499999999999998E-10</v>
      </c>
      <c r="F257" s="63">
        <v>1.1600000000000001E-11</v>
      </c>
      <c r="G257" s="62">
        <v>9.6099999999999996E-11</v>
      </c>
      <c r="H257" s="63">
        <v>1.0500000000000001E-140</v>
      </c>
    </row>
    <row r="258" spans="2:8" ht="15.75" customHeight="1" x14ac:dyDescent="0.25">
      <c r="B258" s="7" t="s">
        <v>605</v>
      </c>
      <c r="C258" s="62">
        <v>1.44E-16</v>
      </c>
      <c r="D258" s="63">
        <v>7.0100000000000004E-18</v>
      </c>
      <c r="E258" s="62">
        <v>4.4200000000000002E-10</v>
      </c>
      <c r="F258" s="63">
        <v>9.6700000000000006E-12</v>
      </c>
      <c r="G258" s="62">
        <v>8.1800000000000004E-11</v>
      </c>
      <c r="H258" s="63">
        <v>7.0500000000000002E-142</v>
      </c>
    </row>
    <row r="259" spans="2:8" ht="15.75" customHeight="1" x14ac:dyDescent="0.25">
      <c r="B259" s="7" t="s">
        <v>606</v>
      </c>
      <c r="C259" s="62">
        <v>1.09E-16</v>
      </c>
      <c r="D259" s="63">
        <v>5.2000000000000001E-18</v>
      </c>
      <c r="E259" s="62">
        <v>3.7899999999999998E-10</v>
      </c>
      <c r="F259" s="63">
        <v>8.0600000000000008E-12</v>
      </c>
      <c r="G259" s="62">
        <v>6.9500000000000006E-11</v>
      </c>
      <c r="H259" s="63">
        <v>4.6300000000000003E-143</v>
      </c>
    </row>
    <row r="260" spans="2:8" ht="15.75" customHeight="1" x14ac:dyDescent="0.25">
      <c r="B260" s="7" t="s">
        <v>607</v>
      </c>
      <c r="C260" s="62">
        <v>8.3000000000000005E-17</v>
      </c>
      <c r="D260" s="63">
        <v>3.8500000000000003E-18</v>
      </c>
      <c r="E260" s="62">
        <v>3.2400000000000002E-10</v>
      </c>
      <c r="F260" s="63">
        <v>6.7100000000000003E-12</v>
      </c>
      <c r="G260" s="62">
        <v>5.9000000000000003E-11</v>
      </c>
      <c r="H260" s="63">
        <v>2.9699999999999999E-144</v>
      </c>
    </row>
    <row r="261" spans="2:8" ht="15.75" customHeight="1" x14ac:dyDescent="0.25">
      <c r="B261" s="7" t="s">
        <v>608</v>
      </c>
      <c r="C261" s="62">
        <v>6.2899999999999997E-17</v>
      </c>
      <c r="D261" s="63">
        <v>2.8499999999999999E-18</v>
      </c>
      <c r="E261" s="62">
        <v>2.7700000000000003E-10</v>
      </c>
      <c r="F261" s="63">
        <v>5.5699999999999999E-12</v>
      </c>
      <c r="G261" s="62">
        <v>5.0000000000000002E-11</v>
      </c>
      <c r="H261" s="63">
        <v>1.8700000000000001E-145</v>
      </c>
    </row>
    <row r="262" spans="2:8" ht="15.75" customHeight="1" x14ac:dyDescent="0.25">
      <c r="B262" s="7" t="s">
        <v>609</v>
      </c>
      <c r="C262" s="62">
        <v>4.7599999999999999E-17</v>
      </c>
      <c r="D262" s="63">
        <v>2.1E-18</v>
      </c>
      <c r="E262" s="62">
        <v>2.3600000000000001E-10</v>
      </c>
      <c r="F262" s="63">
        <v>4.6300000000000003E-12</v>
      </c>
      <c r="G262" s="62">
        <v>4.2299999999999999E-11</v>
      </c>
      <c r="H262" s="63">
        <v>1.16E-146</v>
      </c>
    </row>
    <row r="263" spans="2:8" ht="15.75" customHeight="1" x14ac:dyDescent="0.25">
      <c r="B263" s="7" t="s">
        <v>610</v>
      </c>
      <c r="C263" s="62">
        <v>3.5900000000000002E-17</v>
      </c>
      <c r="D263" s="63">
        <v>1.5400000000000001E-18</v>
      </c>
      <c r="E263" s="62">
        <v>2.01E-10</v>
      </c>
      <c r="F263" s="63">
        <v>3.8299999999999996E-12</v>
      </c>
      <c r="G263" s="62">
        <v>3.5800000000000002E-11</v>
      </c>
      <c r="H263" s="63">
        <v>6.9700000000000005E-148</v>
      </c>
    </row>
    <row r="264" spans="2:8" ht="15.75" customHeight="1" x14ac:dyDescent="0.25">
      <c r="B264" s="7" t="s">
        <v>611</v>
      </c>
      <c r="C264" s="62">
        <v>2.7099999999999999E-17</v>
      </c>
      <c r="D264" s="63">
        <v>1.13E-18</v>
      </c>
      <c r="E264" s="62">
        <v>1.71E-10</v>
      </c>
      <c r="F264" s="63">
        <v>3.17E-12</v>
      </c>
      <c r="G264" s="62">
        <v>3.0200000000000003E-11</v>
      </c>
      <c r="H264" s="63">
        <v>4.1199999999999999E-149</v>
      </c>
    </row>
    <row r="265" spans="2:8" ht="15.75" customHeight="1" x14ac:dyDescent="0.25">
      <c r="B265" s="7" t="s">
        <v>612</v>
      </c>
      <c r="C265" s="62">
        <v>2.0300000000000001E-17</v>
      </c>
      <c r="D265" s="63">
        <v>8.2800000000000004E-19</v>
      </c>
      <c r="E265" s="62">
        <v>1.4499999999999999E-10</v>
      </c>
      <c r="F265" s="63">
        <v>2.6200000000000001E-12</v>
      </c>
      <c r="G265" s="62">
        <v>2.5499999999999999E-11</v>
      </c>
      <c r="H265" s="63">
        <v>2.3800000000000001E-150</v>
      </c>
    </row>
    <row r="266" spans="2:8" ht="15.75" customHeight="1" x14ac:dyDescent="0.25">
      <c r="B266" s="7" t="s">
        <v>613</v>
      </c>
      <c r="C266" s="62">
        <v>1.5199999999999999E-17</v>
      </c>
      <c r="D266" s="63">
        <v>6.0400000000000002E-19</v>
      </c>
      <c r="E266" s="62">
        <v>1.2299999999999999E-10</v>
      </c>
      <c r="F266" s="63">
        <v>2.1600000000000001E-12</v>
      </c>
      <c r="G266" s="62">
        <v>2.1399999999999998E-11</v>
      </c>
      <c r="H266" s="63">
        <v>1.35E-151</v>
      </c>
    </row>
    <row r="267" spans="2:8" ht="15.75" customHeight="1" x14ac:dyDescent="0.25">
      <c r="B267" s="7" t="s">
        <v>614</v>
      </c>
      <c r="C267" s="62">
        <v>1.1399999999999999E-17</v>
      </c>
      <c r="D267" s="63">
        <v>4.3999999999999997E-19</v>
      </c>
      <c r="E267" s="62">
        <v>1.04E-10</v>
      </c>
      <c r="F267" s="63">
        <v>1.7800000000000001E-12</v>
      </c>
      <c r="G267" s="62">
        <v>1.7999999999999999E-11</v>
      </c>
      <c r="H267" s="63">
        <v>7.4799999999999997E-153</v>
      </c>
    </row>
    <row r="268" spans="2:8" ht="15.75" customHeight="1" x14ac:dyDescent="0.25">
      <c r="B268" s="7" t="s">
        <v>615</v>
      </c>
      <c r="C268" s="62">
        <v>8.5100000000000002E-18</v>
      </c>
      <c r="D268" s="63">
        <v>3.19E-19</v>
      </c>
      <c r="E268" s="62">
        <v>8.8000000000000006E-11</v>
      </c>
      <c r="F268" s="63">
        <v>1.46E-12</v>
      </c>
      <c r="G268" s="62">
        <v>1.5100000000000001E-11</v>
      </c>
      <c r="H268" s="63">
        <v>4.05E-154</v>
      </c>
    </row>
    <row r="269" spans="2:8" ht="15.75" customHeight="1" x14ac:dyDescent="0.25">
      <c r="B269" s="7" t="s">
        <v>616</v>
      </c>
      <c r="C269" s="62">
        <v>6.3400000000000002E-18</v>
      </c>
      <c r="D269" s="63">
        <v>2.3100000000000001E-19</v>
      </c>
      <c r="E269" s="62">
        <v>7.4300000000000005E-11</v>
      </c>
      <c r="F269" s="63">
        <v>1.1999999999999999E-12</v>
      </c>
      <c r="G269" s="62">
        <v>1.27E-11</v>
      </c>
      <c r="H269" s="63">
        <v>2.15E-155</v>
      </c>
    </row>
    <row r="270" spans="2:8" ht="15.75" customHeight="1" x14ac:dyDescent="0.25">
      <c r="B270" s="7" t="s">
        <v>617</v>
      </c>
      <c r="C270" s="62">
        <v>4.7100000000000004E-18</v>
      </c>
      <c r="D270" s="63">
        <v>1.6700000000000001E-19</v>
      </c>
      <c r="E270" s="62">
        <v>6.2599999999999996E-11</v>
      </c>
      <c r="F270" s="63">
        <v>9.8400000000000005E-13</v>
      </c>
      <c r="G270" s="62">
        <v>1.0599999999999999E-11</v>
      </c>
      <c r="H270" s="63">
        <v>1.12E-156</v>
      </c>
    </row>
    <row r="271" spans="2:8" ht="15.75" customHeight="1" x14ac:dyDescent="0.25">
      <c r="B271" s="7" t="s">
        <v>618</v>
      </c>
      <c r="C271" s="62">
        <v>3.4899999999999999E-18</v>
      </c>
      <c r="D271" s="63">
        <v>1.2000000000000001E-19</v>
      </c>
      <c r="E271" s="62">
        <v>5.2700000000000003E-11</v>
      </c>
      <c r="F271" s="63">
        <v>8.05E-13</v>
      </c>
      <c r="G271" s="62">
        <v>8.8899999999999995E-12</v>
      </c>
      <c r="H271" s="63">
        <v>5.6599999999999997E-158</v>
      </c>
    </row>
    <row r="272" spans="2:8" ht="15.75" customHeight="1" x14ac:dyDescent="0.25">
      <c r="B272" s="7" t="s">
        <v>619</v>
      </c>
      <c r="C272" s="62">
        <v>2.5800000000000001E-18</v>
      </c>
      <c r="D272" s="63">
        <v>8.6499999999999995E-20</v>
      </c>
      <c r="E272" s="62">
        <v>4.42E-11</v>
      </c>
      <c r="F272" s="63">
        <v>6.5800000000000002E-13</v>
      </c>
      <c r="G272" s="62">
        <v>7.4200000000000003E-12</v>
      </c>
      <c r="H272" s="63">
        <v>2.8000000000000002E-159</v>
      </c>
    </row>
    <row r="273" spans="2:8" ht="15.75" customHeight="1" x14ac:dyDescent="0.25">
      <c r="B273" s="7" t="s">
        <v>620</v>
      </c>
      <c r="C273" s="62">
        <v>1.8999999999999999E-18</v>
      </c>
      <c r="D273" s="63">
        <v>6.2E-20</v>
      </c>
      <c r="E273" s="62">
        <v>3.71E-11</v>
      </c>
      <c r="F273" s="63">
        <v>5.3700000000000003E-13</v>
      </c>
      <c r="G273" s="62">
        <v>6.1900000000000001E-12</v>
      </c>
      <c r="H273" s="63">
        <v>1.3599999999999999E-160</v>
      </c>
    </row>
    <row r="274" spans="2:8" ht="15.75" customHeight="1" x14ac:dyDescent="0.25">
      <c r="B274" s="7" t="s">
        <v>621</v>
      </c>
      <c r="C274" s="62">
        <v>1.4000000000000001E-18</v>
      </c>
      <c r="D274" s="63">
        <v>4.4300000000000002E-20</v>
      </c>
      <c r="E274" s="62">
        <v>3.1100000000000001E-11</v>
      </c>
      <c r="F274" s="63">
        <v>4.3700000000000001E-13</v>
      </c>
      <c r="G274" s="62">
        <v>5.1499999999999997E-12</v>
      </c>
      <c r="H274" s="63">
        <v>6.4400000000000001E-162</v>
      </c>
    </row>
    <row r="275" spans="2:8" ht="15.75" customHeight="1" x14ac:dyDescent="0.25">
      <c r="B275" s="7" t="s">
        <v>622</v>
      </c>
      <c r="C275" s="62">
        <v>1.0299999999999999E-18</v>
      </c>
      <c r="D275" s="63">
        <v>3.1600000000000002E-20</v>
      </c>
      <c r="E275" s="62">
        <v>2.6000000000000001E-11</v>
      </c>
      <c r="F275" s="63">
        <v>3.55E-13</v>
      </c>
      <c r="G275" s="62">
        <v>4.2800000000000003E-12</v>
      </c>
      <c r="H275" s="63">
        <v>2.9899999999999998E-163</v>
      </c>
    </row>
    <row r="276" spans="2:8" ht="15.75" customHeight="1" x14ac:dyDescent="0.25">
      <c r="B276" s="7" t="s">
        <v>623</v>
      </c>
      <c r="C276" s="62">
        <v>7.5299999999999996E-19</v>
      </c>
      <c r="D276" s="63">
        <v>2.2500000000000001E-20</v>
      </c>
      <c r="E276" s="62">
        <v>2.17E-11</v>
      </c>
      <c r="F276" s="63">
        <v>2.8799999999999998E-13</v>
      </c>
      <c r="G276" s="62">
        <v>3.5600000000000002E-12</v>
      </c>
      <c r="H276" s="63">
        <v>1.3500000000000001E-164</v>
      </c>
    </row>
    <row r="277" spans="2:8" ht="15.75" customHeight="1" x14ac:dyDescent="0.25">
      <c r="B277" s="7" t="s">
        <v>624</v>
      </c>
      <c r="C277" s="62">
        <v>5.4999999999999996E-19</v>
      </c>
      <c r="D277" s="63">
        <v>1.5900000000000001E-20</v>
      </c>
      <c r="E277" s="62">
        <v>1.7999999999999999E-11</v>
      </c>
      <c r="F277" s="63">
        <v>2.3400000000000001E-13</v>
      </c>
      <c r="G277" s="62">
        <v>2.9500000000000002E-12</v>
      </c>
      <c r="H277" s="63">
        <v>5.9800000000000005E-166</v>
      </c>
    </row>
    <row r="278" spans="2:8" ht="15.75" customHeight="1" x14ac:dyDescent="0.25">
      <c r="B278" s="7" t="s">
        <v>625</v>
      </c>
      <c r="C278" s="62">
        <v>4.0100000000000002E-19</v>
      </c>
      <c r="D278" s="63">
        <v>1.13E-20</v>
      </c>
      <c r="E278" s="62">
        <v>1.5E-11</v>
      </c>
      <c r="F278" s="63">
        <v>1.89E-13</v>
      </c>
      <c r="G278" s="62">
        <v>2.4400000000000001E-12</v>
      </c>
      <c r="H278" s="63">
        <v>2.5800000000000002E-167</v>
      </c>
    </row>
    <row r="279" spans="2:8" ht="15.75" customHeight="1" x14ac:dyDescent="0.25">
      <c r="B279" s="7" t="s">
        <v>626</v>
      </c>
      <c r="C279" s="62">
        <v>2.9099999999999998E-19</v>
      </c>
      <c r="D279" s="63">
        <v>7.9500000000000006E-21</v>
      </c>
      <c r="E279" s="62">
        <v>1.25E-11</v>
      </c>
      <c r="F279" s="63">
        <v>1.53E-13</v>
      </c>
      <c r="G279" s="62">
        <v>2.0199999999999999E-12</v>
      </c>
      <c r="H279" s="63">
        <v>1.09E-168</v>
      </c>
    </row>
    <row r="280" spans="2:8" ht="15.75" customHeight="1" x14ac:dyDescent="0.25">
      <c r="B280" s="7" t="s">
        <v>627</v>
      </c>
      <c r="C280" s="62">
        <v>2.11E-19</v>
      </c>
      <c r="D280" s="63">
        <v>5.5900000000000002E-21</v>
      </c>
      <c r="E280" s="62">
        <v>1.0299999999999999E-11</v>
      </c>
      <c r="F280" s="63">
        <v>1.2300000000000001E-13</v>
      </c>
      <c r="G280" s="62">
        <v>1.66E-12</v>
      </c>
      <c r="H280" s="63">
        <v>4.4900000000000002E-170</v>
      </c>
    </row>
    <row r="281" spans="2:8" ht="15.75" customHeight="1" x14ac:dyDescent="0.25">
      <c r="B281" s="7" t="s">
        <v>628</v>
      </c>
      <c r="C281" s="62">
        <v>1.53E-19</v>
      </c>
      <c r="D281" s="63">
        <v>3.9199999999999998E-21</v>
      </c>
      <c r="E281" s="62">
        <v>8.5400000000000004E-12</v>
      </c>
      <c r="F281" s="63">
        <v>9.8999999999999995E-14</v>
      </c>
      <c r="G281" s="62">
        <v>1.37E-12</v>
      </c>
      <c r="H281" s="63">
        <v>1.8099999999999999E-171</v>
      </c>
    </row>
    <row r="282" spans="2:8" ht="15.75" customHeight="1" x14ac:dyDescent="0.25">
      <c r="B282" s="7" t="s">
        <v>629</v>
      </c>
      <c r="C282" s="62">
        <v>1.0999999999999999E-19</v>
      </c>
      <c r="D282" s="63">
        <v>2.74E-21</v>
      </c>
      <c r="E282" s="62">
        <v>7.0500000000000001E-12</v>
      </c>
      <c r="F282" s="63">
        <v>7.9500000000000002E-14</v>
      </c>
      <c r="G282" s="62">
        <v>1.13E-12</v>
      </c>
      <c r="H282" s="63">
        <v>7.0999999999999999E-173</v>
      </c>
    </row>
    <row r="283" spans="2:8" ht="15.75" customHeight="1" x14ac:dyDescent="0.25">
      <c r="B283" s="7" t="s">
        <v>630</v>
      </c>
      <c r="C283" s="62">
        <v>7.9200000000000005E-20</v>
      </c>
      <c r="D283" s="63">
        <v>1.9100000000000001E-21</v>
      </c>
      <c r="E283" s="62">
        <v>5.8199999999999998E-12</v>
      </c>
      <c r="F283" s="63">
        <v>6.3800000000000003E-14</v>
      </c>
      <c r="G283" s="62">
        <v>9.2699999999999999E-13</v>
      </c>
      <c r="H283" s="63">
        <v>2.72E-174</v>
      </c>
    </row>
    <row r="284" spans="2:8" ht="15.75" customHeight="1" x14ac:dyDescent="0.25">
      <c r="B284" s="7" t="s">
        <v>631</v>
      </c>
      <c r="C284" s="62">
        <v>5.6899999999999999E-20</v>
      </c>
      <c r="D284" s="63">
        <v>1.3299999999999999E-21</v>
      </c>
      <c r="E284" s="62">
        <v>4.7900000000000004E-12</v>
      </c>
      <c r="F284" s="63">
        <v>5.0999999999999997E-14</v>
      </c>
      <c r="G284" s="62">
        <v>7.5999999999999999E-13</v>
      </c>
      <c r="H284" s="63">
        <v>1.0200000000000001E-175</v>
      </c>
    </row>
    <row r="285" spans="2:8" ht="15.75" customHeight="1" x14ac:dyDescent="0.25">
      <c r="B285" s="7" t="s">
        <v>632</v>
      </c>
      <c r="C285" s="62">
        <v>4.0700000000000003E-20</v>
      </c>
      <c r="D285" s="63">
        <v>9.2200000000000005E-22</v>
      </c>
      <c r="E285" s="62">
        <v>3.9299999999999996E-12</v>
      </c>
      <c r="F285" s="63">
        <v>4.08E-14</v>
      </c>
      <c r="G285" s="62">
        <v>6.2299999999999997E-13</v>
      </c>
      <c r="H285" s="63">
        <v>3.72E-177</v>
      </c>
    </row>
    <row r="286" spans="2:8" ht="15.75" customHeight="1" x14ac:dyDescent="0.25">
      <c r="B286" s="7" t="s">
        <v>633</v>
      </c>
      <c r="C286" s="62">
        <v>2.9099999999999997E-20</v>
      </c>
      <c r="D286" s="63">
        <v>6.3800000000000004E-22</v>
      </c>
      <c r="E286" s="62">
        <v>3.2300000000000002E-12</v>
      </c>
      <c r="F286" s="63">
        <v>3.25E-14</v>
      </c>
      <c r="G286" s="62">
        <v>5.0899999999999995E-13</v>
      </c>
      <c r="H286" s="63">
        <v>1.3300000000000001E-178</v>
      </c>
    </row>
    <row r="287" spans="2:8" ht="15.75" customHeight="1" x14ac:dyDescent="0.25">
      <c r="B287" s="7" t="s">
        <v>634</v>
      </c>
      <c r="C287" s="62">
        <v>2.0700000000000001E-20</v>
      </c>
      <c r="D287" s="63">
        <v>4.4000000000000001E-22</v>
      </c>
      <c r="E287" s="62">
        <v>2.6400000000000001E-12</v>
      </c>
      <c r="F287" s="63">
        <v>2.5899999999999999E-14</v>
      </c>
      <c r="G287" s="62">
        <v>4.1599999999999999E-13</v>
      </c>
      <c r="H287" s="63">
        <v>4.6200000000000002E-180</v>
      </c>
    </row>
    <row r="288" spans="2:8" ht="15.75" customHeight="1" x14ac:dyDescent="0.25">
      <c r="B288" s="7" t="s">
        <v>635</v>
      </c>
      <c r="C288" s="62">
        <v>1.4700000000000001E-20</v>
      </c>
      <c r="D288" s="63">
        <v>3.0199999999999998E-22</v>
      </c>
      <c r="E288" s="62">
        <v>2.1600000000000001E-12</v>
      </c>
      <c r="F288" s="63">
        <v>2.0599999999999999E-14</v>
      </c>
      <c r="G288" s="62">
        <v>3.3900000000000002E-13</v>
      </c>
      <c r="H288" s="63">
        <v>1.5700000000000001E-181</v>
      </c>
    </row>
    <row r="289" spans="2:8" ht="15.75" customHeight="1" x14ac:dyDescent="0.25">
      <c r="B289" s="7" t="s">
        <v>636</v>
      </c>
      <c r="C289" s="62">
        <v>1.0400000000000001E-20</v>
      </c>
      <c r="D289" s="63">
        <v>2.0700000000000001E-22</v>
      </c>
      <c r="E289" s="62">
        <v>1.76E-12</v>
      </c>
      <c r="F289" s="63">
        <v>1.6300000000000001E-14</v>
      </c>
      <c r="G289" s="62">
        <v>2.7599999999999999E-13</v>
      </c>
      <c r="H289" s="63">
        <v>5.1799999999999998E-183</v>
      </c>
    </row>
    <row r="290" spans="2:8" ht="15.75" customHeight="1" x14ac:dyDescent="0.25">
      <c r="B290" s="7" t="s">
        <v>637</v>
      </c>
      <c r="C290" s="62">
        <v>7.3500000000000003E-21</v>
      </c>
      <c r="D290" s="63">
        <v>1.4200000000000001E-22</v>
      </c>
      <c r="E290" s="62">
        <v>1.43E-12</v>
      </c>
      <c r="F290" s="63">
        <v>1.2900000000000001E-14</v>
      </c>
      <c r="G290" s="62">
        <v>2.24E-13</v>
      </c>
      <c r="H290" s="63">
        <v>1.6699999999999999E-184</v>
      </c>
    </row>
    <row r="291" spans="2:8" ht="15.75" customHeight="1" x14ac:dyDescent="0.25">
      <c r="B291" s="7" t="s">
        <v>638</v>
      </c>
      <c r="C291" s="62">
        <v>5.17E-21</v>
      </c>
      <c r="D291" s="63">
        <v>9.64E-23</v>
      </c>
      <c r="E291" s="62">
        <v>1.1599999999999999E-12</v>
      </c>
      <c r="F291" s="63">
        <v>1.02E-14</v>
      </c>
      <c r="G291" s="62">
        <v>1.8200000000000001E-13</v>
      </c>
      <c r="H291" s="63">
        <v>5.25E-186</v>
      </c>
    </row>
    <row r="292" spans="2:8" ht="15.75" customHeight="1" x14ac:dyDescent="0.25">
      <c r="B292" s="7" t="s">
        <v>639</v>
      </c>
      <c r="C292" s="62">
        <v>3.6300000000000003E-21</v>
      </c>
      <c r="D292" s="63">
        <v>6.5499999999999996E-23</v>
      </c>
      <c r="E292" s="62">
        <v>9.4299999999999992E-13</v>
      </c>
      <c r="F292" s="63">
        <v>8.0599999999999992E-15</v>
      </c>
      <c r="G292" s="62">
        <v>1.47E-13</v>
      </c>
      <c r="H292" s="63">
        <v>1.61E-187</v>
      </c>
    </row>
    <row r="293" spans="2:8" ht="15.75" customHeight="1" x14ac:dyDescent="0.25">
      <c r="B293" s="7" t="s">
        <v>640</v>
      </c>
      <c r="C293" s="62">
        <v>2.55E-21</v>
      </c>
      <c r="D293" s="63">
        <v>4.4400000000000001E-23</v>
      </c>
      <c r="E293" s="62">
        <v>7.6399999999999998E-13</v>
      </c>
      <c r="F293" s="63">
        <v>6.3500000000000002E-15</v>
      </c>
      <c r="G293" s="62">
        <v>1.19E-13</v>
      </c>
      <c r="H293" s="63">
        <v>4.8099999999999999E-189</v>
      </c>
    </row>
    <row r="294" spans="2:8" ht="15.75" customHeight="1" x14ac:dyDescent="0.25">
      <c r="B294" s="7" t="s">
        <v>641</v>
      </c>
      <c r="C294" s="62">
        <v>1.7800000000000002E-21</v>
      </c>
      <c r="D294" s="63">
        <v>2.99E-23</v>
      </c>
      <c r="E294" s="62">
        <v>6.17E-13</v>
      </c>
      <c r="F294" s="63">
        <v>4.9900000000000002E-15</v>
      </c>
      <c r="G294" s="62">
        <v>9.5999999999999995E-14</v>
      </c>
      <c r="H294" s="63">
        <v>1.4E-190</v>
      </c>
    </row>
    <row r="295" spans="2:8" ht="15.75" customHeight="1" x14ac:dyDescent="0.25">
      <c r="B295" s="7" t="s">
        <v>642</v>
      </c>
      <c r="C295" s="62">
        <v>1.2400000000000001E-21</v>
      </c>
      <c r="D295" s="63">
        <v>2.02E-23</v>
      </c>
      <c r="E295" s="62">
        <v>4.97E-13</v>
      </c>
      <c r="F295" s="63">
        <v>3.91E-15</v>
      </c>
      <c r="G295" s="62">
        <v>7.7299999999999996E-14</v>
      </c>
      <c r="H295" s="63">
        <v>3.9700000000000002E-192</v>
      </c>
    </row>
    <row r="296" spans="2:8" ht="15.75" customHeight="1" x14ac:dyDescent="0.25">
      <c r="B296" s="7" t="s">
        <v>643</v>
      </c>
      <c r="C296" s="62">
        <v>8.6099999999999995E-22</v>
      </c>
      <c r="D296" s="63">
        <v>1.3499999999999999E-23</v>
      </c>
      <c r="E296" s="62">
        <v>4.0000000000000001E-13</v>
      </c>
      <c r="F296" s="63">
        <v>3.06E-15</v>
      </c>
      <c r="G296" s="62">
        <v>6.2200000000000003E-14</v>
      </c>
      <c r="H296" s="63">
        <v>1.0999999999999999E-193</v>
      </c>
    </row>
    <row r="297" spans="2:8" ht="15.75" customHeight="1" x14ac:dyDescent="0.25">
      <c r="B297" s="7" t="s">
        <v>644</v>
      </c>
      <c r="C297" s="62">
        <v>5.9600000000000001E-22</v>
      </c>
      <c r="D297" s="63">
        <v>9.0499999999999997E-24</v>
      </c>
      <c r="E297" s="62">
        <v>3.21E-13</v>
      </c>
      <c r="F297" s="63">
        <v>2.3900000000000002E-15</v>
      </c>
      <c r="G297" s="62">
        <v>4.9900000000000001E-14</v>
      </c>
      <c r="H297" s="63">
        <v>2.9600000000000001E-195</v>
      </c>
    </row>
    <row r="298" spans="2:8" ht="15.75" customHeight="1" x14ac:dyDescent="0.25">
      <c r="B298" s="7" t="s">
        <v>645</v>
      </c>
      <c r="C298" s="62">
        <v>4.1199999999999998E-22</v>
      </c>
      <c r="D298" s="63">
        <v>6.0300000000000002E-24</v>
      </c>
      <c r="E298" s="62">
        <v>2.5800000000000001E-13</v>
      </c>
      <c r="F298" s="63">
        <v>1.87E-15</v>
      </c>
      <c r="G298" s="62">
        <v>4E-14</v>
      </c>
      <c r="H298" s="63">
        <v>7.7499999999999998E-197</v>
      </c>
    </row>
    <row r="299" spans="2:8" ht="15.75" customHeight="1" x14ac:dyDescent="0.25">
      <c r="B299" s="7" t="s">
        <v>646</v>
      </c>
      <c r="C299" s="62">
        <v>2.8400000000000001E-22</v>
      </c>
      <c r="D299" s="63">
        <v>4.01E-24</v>
      </c>
      <c r="E299" s="62">
        <v>2.0600000000000001E-13</v>
      </c>
      <c r="F299" s="63">
        <v>1.4500000000000001E-15</v>
      </c>
      <c r="G299" s="62">
        <v>3.2000000000000002E-14</v>
      </c>
      <c r="H299" s="63">
        <v>1.98E-198</v>
      </c>
    </row>
    <row r="300" spans="2:8" ht="15.75" customHeight="1" x14ac:dyDescent="0.25">
      <c r="B300" s="7" t="s">
        <v>647</v>
      </c>
      <c r="C300" s="62">
        <v>1.95E-22</v>
      </c>
      <c r="D300" s="63">
        <v>2.6600000000000002E-24</v>
      </c>
      <c r="E300" s="62">
        <v>1.6400000000000001E-13</v>
      </c>
      <c r="F300" s="63">
        <v>1.13E-15</v>
      </c>
      <c r="G300" s="62">
        <v>2.5599999999999999E-14</v>
      </c>
      <c r="H300" s="63">
        <v>4.9199999999999997E-200</v>
      </c>
    </row>
    <row r="301" spans="2:8" ht="15.75" customHeight="1" x14ac:dyDescent="0.25">
      <c r="B301" s="7" t="s">
        <v>648</v>
      </c>
      <c r="C301" s="62">
        <v>1.33E-22</v>
      </c>
      <c r="D301" s="63">
        <v>1.7499999999999998E-24</v>
      </c>
      <c r="E301" s="62">
        <v>1.31E-13</v>
      </c>
      <c r="F301" s="63">
        <v>8.74E-16</v>
      </c>
      <c r="G301" s="62">
        <v>2.04E-14</v>
      </c>
      <c r="H301" s="63">
        <v>1.19E-201</v>
      </c>
    </row>
    <row r="302" spans="2:8" ht="15.75" customHeight="1" x14ac:dyDescent="0.25">
      <c r="B302" s="7" t="s">
        <v>649</v>
      </c>
      <c r="C302" s="62">
        <v>9.0999999999999999E-23</v>
      </c>
      <c r="D302" s="63">
        <v>1.1500000000000001E-24</v>
      </c>
      <c r="E302" s="62">
        <v>1.04E-13</v>
      </c>
      <c r="F302" s="63">
        <v>6.7600000000000004E-16</v>
      </c>
      <c r="G302" s="62">
        <v>1.62E-14</v>
      </c>
      <c r="H302" s="63">
        <v>2.8000000000000002E-203</v>
      </c>
    </row>
    <row r="303" spans="2:8" ht="15.75" customHeight="1" x14ac:dyDescent="0.25">
      <c r="B303" s="7" t="s">
        <v>650</v>
      </c>
      <c r="C303" s="62">
        <v>6.1900000000000003E-23</v>
      </c>
      <c r="D303" s="63">
        <v>7.5699999999999997E-25</v>
      </c>
      <c r="E303" s="62">
        <v>8.2700000000000004E-14</v>
      </c>
      <c r="F303" s="63">
        <v>5.22E-16</v>
      </c>
      <c r="G303" s="62">
        <v>1.2900000000000001E-14</v>
      </c>
      <c r="H303" s="63">
        <v>6.4100000000000003E-205</v>
      </c>
    </row>
    <row r="304" spans="2:8" ht="15.75" customHeight="1" x14ac:dyDescent="0.25">
      <c r="B304" s="7" t="s">
        <v>651</v>
      </c>
      <c r="C304" s="62">
        <v>4.2000000000000002E-23</v>
      </c>
      <c r="D304" s="63">
        <v>4.9499999999999998E-25</v>
      </c>
      <c r="E304" s="62">
        <v>6.5400000000000004E-14</v>
      </c>
      <c r="F304" s="63">
        <v>4.0200000000000002E-16</v>
      </c>
      <c r="G304" s="62">
        <v>1.02E-14</v>
      </c>
      <c r="H304" s="63">
        <v>1.4299999999999999E-206</v>
      </c>
    </row>
    <row r="305" spans="2:8" ht="15.75" customHeight="1" x14ac:dyDescent="0.25">
      <c r="B305" s="7" t="s">
        <v>652</v>
      </c>
      <c r="C305" s="62">
        <v>2.8399999999999999E-23</v>
      </c>
      <c r="D305" s="63">
        <v>3.23E-25</v>
      </c>
      <c r="E305" s="62">
        <v>5.1700000000000003E-14</v>
      </c>
      <c r="F305" s="63">
        <v>3.0899999999999999E-16</v>
      </c>
      <c r="G305" s="62">
        <v>8.1099999999999996E-15</v>
      </c>
      <c r="H305" s="63">
        <v>3.0999999999999998E-208</v>
      </c>
    </row>
    <row r="306" spans="2:8" ht="15.75" customHeight="1" x14ac:dyDescent="0.25">
      <c r="B306" s="7" t="s">
        <v>653</v>
      </c>
      <c r="C306" s="62">
        <v>1.9199999999999999E-23</v>
      </c>
      <c r="D306" s="63">
        <v>2.1E-25</v>
      </c>
      <c r="E306" s="62">
        <v>4.08E-14</v>
      </c>
      <c r="F306" s="63">
        <v>2.3700000000000001E-16</v>
      </c>
      <c r="G306" s="62">
        <v>6.4099999999999996E-15</v>
      </c>
      <c r="H306" s="63">
        <v>6.5299999999999993E-210</v>
      </c>
    </row>
    <row r="307" spans="2:8" ht="15.75" customHeight="1" x14ac:dyDescent="0.25">
      <c r="B307" s="7" t="s">
        <v>654</v>
      </c>
      <c r="C307" s="62">
        <v>1.2899999999999999E-23</v>
      </c>
      <c r="D307" s="63">
        <v>1.3600000000000001E-25</v>
      </c>
      <c r="E307" s="62">
        <v>3.2099999999999997E-14</v>
      </c>
      <c r="F307" s="63">
        <v>1.82E-16</v>
      </c>
      <c r="G307" s="62">
        <v>5.0600000000000002E-15</v>
      </c>
      <c r="H307" s="63">
        <v>1.3399999999999999E-211</v>
      </c>
    </row>
    <row r="308" spans="2:8" ht="15.75" customHeight="1" x14ac:dyDescent="0.25">
      <c r="B308" s="7" t="s">
        <v>655</v>
      </c>
      <c r="C308" s="62">
        <v>8.6499999999999994E-24</v>
      </c>
      <c r="D308" s="63">
        <v>8.7600000000000005E-26</v>
      </c>
      <c r="E308" s="62">
        <v>2.5199999999999999E-14</v>
      </c>
      <c r="F308" s="63">
        <v>1.3899999999999999E-16</v>
      </c>
      <c r="G308" s="62">
        <v>3.98E-15</v>
      </c>
      <c r="H308" s="63">
        <v>2.67E-213</v>
      </c>
    </row>
    <row r="309" spans="2:8" ht="15.75" customHeight="1" x14ac:dyDescent="0.25">
      <c r="B309" s="7" t="s">
        <v>656</v>
      </c>
      <c r="C309" s="62">
        <v>5.7799999999999998E-24</v>
      </c>
      <c r="D309" s="63">
        <v>5.6400000000000001E-26</v>
      </c>
      <c r="E309" s="62">
        <v>1.9700000000000001E-14</v>
      </c>
      <c r="F309" s="63">
        <v>1.06E-16</v>
      </c>
      <c r="G309" s="62">
        <v>3.13E-15</v>
      </c>
      <c r="H309" s="63">
        <v>5.1799999999999998E-215</v>
      </c>
    </row>
    <row r="310" spans="2:8" ht="15.75" customHeight="1" x14ac:dyDescent="0.25">
      <c r="B310" s="7" t="s">
        <v>657</v>
      </c>
      <c r="C310" s="62">
        <v>3.8499999999999998E-24</v>
      </c>
      <c r="D310" s="63">
        <v>3.6100000000000001E-26</v>
      </c>
      <c r="E310" s="62">
        <v>1.5399999999999999E-14</v>
      </c>
      <c r="F310" s="63">
        <v>8.0399999999999997E-17</v>
      </c>
      <c r="G310" s="62">
        <v>2.4600000000000001E-15</v>
      </c>
      <c r="H310" s="63">
        <v>9.7500000000000002E-217</v>
      </c>
    </row>
    <row r="311" spans="2:8" ht="15.75" customHeight="1" x14ac:dyDescent="0.25">
      <c r="B311" s="7" t="s">
        <v>658</v>
      </c>
      <c r="C311" s="62">
        <v>2.5600000000000001E-24</v>
      </c>
      <c r="D311" s="63">
        <v>2.3100000000000001E-26</v>
      </c>
      <c r="E311" s="62">
        <v>1.1999999999999999E-14</v>
      </c>
      <c r="F311" s="63">
        <v>6.1099999999999997E-17</v>
      </c>
      <c r="G311" s="62">
        <v>1.92E-15</v>
      </c>
      <c r="H311" s="63">
        <v>1.7900000000000001E-218</v>
      </c>
    </row>
    <row r="312" spans="2:8" ht="15.75" customHeight="1" x14ac:dyDescent="0.25">
      <c r="B312" s="7" t="s">
        <v>659</v>
      </c>
      <c r="C312" s="62">
        <v>1.69E-24</v>
      </c>
      <c r="D312" s="63">
        <v>1.4700000000000001E-26</v>
      </c>
      <c r="E312" s="62">
        <v>9.3499999999999993E-15</v>
      </c>
      <c r="F312" s="63">
        <v>4.6300000000000002E-17</v>
      </c>
      <c r="G312" s="62">
        <v>1.4999999999999999E-15</v>
      </c>
      <c r="H312" s="63">
        <v>3.1799999999999999E-220</v>
      </c>
    </row>
    <row r="313" spans="2:8" ht="15.75" customHeight="1" x14ac:dyDescent="0.25">
      <c r="B313" s="7" t="s">
        <v>660</v>
      </c>
      <c r="C313" s="62">
        <v>1.12E-24</v>
      </c>
      <c r="D313" s="63">
        <v>9.3099999999999998E-27</v>
      </c>
      <c r="E313" s="62">
        <v>7.2600000000000004E-15</v>
      </c>
      <c r="F313" s="63">
        <v>3.5000000000000002E-17</v>
      </c>
      <c r="G313" s="62">
        <v>1.1700000000000001E-15</v>
      </c>
      <c r="H313" s="63">
        <v>5.4900000000000001E-222</v>
      </c>
    </row>
  </sheetData>
  <sheetProtection sheet="1" objects="1" scenarios="1"/>
  <mergeCells count="117">
    <mergeCell ref="R4:S4"/>
    <mergeCell ref="L8:M8"/>
    <mergeCell ref="L9:M9"/>
    <mergeCell ref="R5:S5"/>
    <mergeCell ref="R6:S6"/>
    <mergeCell ref="R7:S7"/>
    <mergeCell ref="R8:S8"/>
    <mergeCell ref="R9:S9"/>
    <mergeCell ref="L4:M4"/>
    <mergeCell ref="N5:O5"/>
    <mergeCell ref="N6:O6"/>
    <mergeCell ref="N7:O7"/>
    <mergeCell ref="N8:O8"/>
    <mergeCell ref="N9:O9"/>
    <mergeCell ref="L7:M7"/>
    <mergeCell ref="B12:C12"/>
    <mergeCell ref="L15:M15"/>
    <mergeCell ref="L16:M16"/>
    <mergeCell ref="N13:O13"/>
    <mergeCell ref="N14:O14"/>
    <mergeCell ref="N15:O15"/>
    <mergeCell ref="N16:O16"/>
    <mergeCell ref="J21:K21"/>
    <mergeCell ref="J20:K20"/>
    <mergeCell ref="L13:M13"/>
    <mergeCell ref="L14:M14"/>
    <mergeCell ref="G13:H13"/>
    <mergeCell ref="C13:F13"/>
    <mergeCell ref="L12:M12"/>
    <mergeCell ref="M18:M19"/>
    <mergeCell ref="N18:N19"/>
    <mergeCell ref="O18:O19"/>
    <mergeCell ref="T5:U5"/>
    <mergeCell ref="J51:W51"/>
    <mergeCell ref="P4:Q4"/>
    <mergeCell ref="P5:Q5"/>
    <mergeCell ref="P6:Q6"/>
    <mergeCell ref="P7:Q7"/>
    <mergeCell ref="P8:Q8"/>
    <mergeCell ref="P9:Q9"/>
    <mergeCell ref="P10:Q10"/>
    <mergeCell ref="P11:Q11"/>
    <mergeCell ref="P12:Q12"/>
    <mergeCell ref="P13:Q13"/>
    <mergeCell ref="P14:Q14"/>
    <mergeCell ref="P15:Q15"/>
    <mergeCell ref="P16:Q16"/>
    <mergeCell ref="R11:S11"/>
    <mergeCell ref="R12:S12"/>
    <mergeCell ref="J45:W45"/>
    <mergeCell ref="J46:W46"/>
    <mergeCell ref="J47:W47"/>
    <mergeCell ref="N12:O12"/>
    <mergeCell ref="N10:O10"/>
    <mergeCell ref="J49:W50"/>
    <mergeCell ref="T7:U7"/>
    <mergeCell ref="T8:U8"/>
    <mergeCell ref="T9:U9"/>
    <mergeCell ref="T10:U10"/>
    <mergeCell ref="T11:U11"/>
    <mergeCell ref="T12:U12"/>
    <mergeCell ref="T13:U13"/>
    <mergeCell ref="T14:U14"/>
    <mergeCell ref="T15:U15"/>
    <mergeCell ref="Q18:Q19"/>
    <mergeCell ref="R15:S15"/>
    <mergeCell ref="R13:S13"/>
    <mergeCell ref="R14:S14"/>
    <mergeCell ref="T16:U16"/>
    <mergeCell ref="J48:W48"/>
    <mergeCell ref="K31:L31"/>
    <mergeCell ref="K37:L37"/>
    <mergeCell ref="K38:L38"/>
    <mergeCell ref="K27:L27"/>
    <mergeCell ref="K28:L28"/>
    <mergeCell ref="M28:O28"/>
    <mergeCell ref="K29:L29"/>
    <mergeCell ref="K30:L30"/>
    <mergeCell ref="K33:L33"/>
    <mergeCell ref="K34:L34"/>
    <mergeCell ref="K32:L32"/>
    <mergeCell ref="V14:W14"/>
    <mergeCell ref="V15:W15"/>
    <mergeCell ref="V16:W16"/>
    <mergeCell ref="V12:W12"/>
    <mergeCell ref="V13:W13"/>
    <mergeCell ref="R16:S16"/>
    <mergeCell ref="K26:L26"/>
    <mergeCell ref="R18:R19"/>
    <mergeCell ref="T18:T19"/>
    <mergeCell ref="S18:S19"/>
    <mergeCell ref="L18:L19"/>
    <mergeCell ref="P18:P19"/>
    <mergeCell ref="J53:W53"/>
    <mergeCell ref="C4:C5"/>
    <mergeCell ref="D4:D5"/>
    <mergeCell ref="E4:E5"/>
    <mergeCell ref="F4:F5"/>
    <mergeCell ref="G4:G5"/>
    <mergeCell ref="H4:H5"/>
    <mergeCell ref="V9:W9"/>
    <mergeCell ref="V10:W10"/>
    <mergeCell ref="V11:W11"/>
    <mergeCell ref="V4:W4"/>
    <mergeCell ref="V5:W5"/>
    <mergeCell ref="V6:W6"/>
    <mergeCell ref="V7:W7"/>
    <mergeCell ref="V8:W8"/>
    <mergeCell ref="T4:U4"/>
    <mergeCell ref="L11:M11"/>
    <mergeCell ref="R10:S10"/>
    <mergeCell ref="L10:M10"/>
    <mergeCell ref="T6:U6"/>
    <mergeCell ref="N11:O11"/>
    <mergeCell ref="N4:O4"/>
    <mergeCell ref="L5:M5"/>
    <mergeCell ref="L6:M6"/>
  </mergeCells>
  <phoneticPr fontId="1" type="noConversion"/>
  <dataValidations count="11">
    <dataValidation allowBlank="1" showInputMessage="1" showErrorMessage="1" promptTitle="Population structure" prompt="These values are calculated by deriving a Leslie matrix using mean national demographic parameters from Horswill and Robinson, 2015.  The right eigenvector associated with the largest eigenvalue of this matrix approximates the stable population ratio." sqref="J20:K20" xr:uid="{EF3FD923-2BD8-4F4C-8CB6-E3B058E7F9C0}"/>
    <dataValidation allowBlank="1" showInputMessage="1" showErrorMessage="1" promptTitle="Sabbatical rate" prompt="These values reflect those used in current ScotWind assessments e.g. Berwick Bank (SSE Renewables, 2022)." sqref="J21:K21" xr:uid="{B37EAC2A-4A94-48F1-8068-63F9498E47A4}"/>
    <dataValidation allowBlank="1" showInputMessage="1" showErrorMessage="1" promptTitle="Seasonal definitions" prompt="Seasonal definitions are those used in Furness, 2015." sqref="K4" xr:uid="{E7005E39-2C04-46CA-B462-AD633065A672}"/>
    <dataValidation allowBlank="1" showInputMessage="1" showErrorMessage="1" promptTitle="Wind availability and downtime" prompt="These values are indicative and are the default values presented in the latest version of the stochastic CRM tool (Caneco et al., 2022)." sqref="K37:L37" xr:uid="{5677BD00-0073-4709-9C34-38B2F513B386}"/>
    <dataValidation allowBlank="1" showInputMessage="1" showErrorMessage="1" promptTitle="Flight height distributions" prompt="Flight height distributions applied here are generic distributions published by Johnston et al. (2014)." sqref="B12:C12 E12 G12" xr:uid="{DA145C3F-998B-427C-8D43-9A8BB45BA3C0}"/>
    <dataValidation allowBlank="1" showInputMessage="1" showErrorMessage="1" promptTitle="Biometric parameters" prompt="These values are standard values commonly applied during assessment for these species. These are reported in SNCBs, 2024." sqref="B5" xr:uid="{1F6E7E6A-D4F2-4698-87BB-44AE9D591335}"/>
    <dataValidation type="list" allowBlank="1" showInputMessage="1" showErrorMessage="1" sqref="L5:O16" xr:uid="{54BE8D22-2C1B-4928-9EB4-D9F207040F21}">
      <formula1>"Return migration, Return migration/breeding, Breeding, Breeding/post-breeding migration, Post-breeding migration, Post-breeding/return migration"</formula1>
    </dataValidation>
    <dataValidation type="list" allowBlank="1" showInputMessage="1" showErrorMessage="1" sqref="P5:Q16 T5:U16" xr:uid="{541666A0-A1B1-4365-8F64-9433E93D83C2}">
      <formula1>"Non-breeding, Non-breeding/breeding, Breeding, Breeding/non-breeding"</formula1>
    </dataValidation>
    <dataValidation type="list" allowBlank="1" showInputMessage="1" showErrorMessage="1" sqref="R5:S16" xr:uid="{11A8AAC5-52A9-4C87-9E38-9774BF709E58}">
      <formula1>"Non-breeding, Non-breeding/return migration, Return migration, Return migration/breeding, Breeding, Breeding/post-breeding migration, Post-breeding migration, Post-breeding migration/non-breeding, Non-breeding"</formula1>
    </dataValidation>
    <dataValidation type="list" allowBlank="1" showInputMessage="1" showErrorMessage="1" sqref="V5:W16" xr:uid="{22A10CA0-24F9-4C62-AA3F-F6A02E196845}">
      <formula1>"NA, NA/return migration, Return migration, Return migration/breeding, Breeding, Breeding/post-breeding migration, Post-breeding migration, Post-breeding migration/NA"</formula1>
    </dataValidation>
    <dataValidation allowBlank="1" showInputMessage="1" showErrorMessage="1" promptTitle="Wind turbine specifications" prompt="Numbers were derived from a database of parameters used for collision risk modelling and represent the median values of each parameter used within each size category." sqref="K28:L28" xr:uid="{26CE109C-9532-4983-BC18-8983AB12C10F}"/>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CEE0-D1A6-45B0-B799-254FE7DDB8D1}">
  <sheetPr codeName="Sheet4"/>
  <dimension ref="B1:AW55"/>
  <sheetViews>
    <sheetView zoomScaleNormal="100" workbookViewId="0">
      <pane xSplit="4" topLeftCell="F1" activePane="topRight" state="frozen"/>
      <selection activeCell="A3" sqref="A3"/>
      <selection pane="topRight"/>
    </sheetView>
  </sheetViews>
  <sheetFormatPr defaultColWidth="8.7109375" defaultRowHeight="15" x14ac:dyDescent="0.25"/>
  <cols>
    <col min="1" max="1" width="5.28515625" style="1" customWidth="1"/>
    <col min="2" max="2" width="5.140625" style="1" customWidth="1"/>
    <col min="3" max="3" width="3.140625" style="1" customWidth="1"/>
    <col min="4" max="4" width="56.28515625" style="1" bestFit="1" customWidth="1"/>
    <col min="5" max="5" width="2.7109375" style="1" customWidth="1"/>
    <col min="6" max="9" width="12.5703125" style="1" customWidth="1"/>
    <col min="10" max="10" width="2.7109375" style="1" customWidth="1"/>
    <col min="11" max="14" width="12.5703125" style="1" customWidth="1"/>
    <col min="15" max="15" width="2.7109375" style="1" customWidth="1"/>
    <col min="16" max="19" width="12.5703125" style="1" customWidth="1"/>
    <col min="20" max="20" width="2.7109375" style="1" customWidth="1"/>
    <col min="21" max="24" width="12.5703125" style="1" customWidth="1"/>
    <col min="25" max="25" width="2.7109375" style="1" customWidth="1"/>
    <col min="26" max="29" width="12.5703125" style="1" customWidth="1"/>
    <col min="30" max="30" width="2.7109375" style="1" customWidth="1"/>
    <col min="31" max="34" width="12.5703125" style="1" customWidth="1"/>
    <col min="35" max="35" width="2.5703125" style="1" customWidth="1"/>
    <col min="36" max="39" width="12.5703125" style="1" customWidth="1"/>
    <col min="40" max="40" width="2.5703125" style="1" customWidth="1"/>
    <col min="41" max="44" width="12.5703125" style="1" customWidth="1"/>
    <col min="45" max="45" width="2.5703125" style="1" customWidth="1"/>
    <col min="46" max="49" width="12.5703125" style="1" customWidth="1"/>
    <col min="50" max="16384" width="8.7109375" style="1"/>
  </cols>
  <sheetData>
    <row r="1" spans="2:49" ht="8.4499999999999993" customHeight="1" x14ac:dyDescent="0.25"/>
    <row r="2" spans="2:49" ht="75.599999999999994" customHeight="1" x14ac:dyDescent="0.25">
      <c r="B2" s="174" t="s">
        <v>245</v>
      </c>
      <c r="C2" s="174"/>
      <c r="D2" s="174"/>
      <c r="E2" s="174"/>
      <c r="F2" s="174"/>
      <c r="G2" s="174"/>
      <c r="H2" s="174"/>
      <c r="I2" s="174"/>
      <c r="J2" s="174"/>
      <c r="K2" s="174"/>
      <c r="L2" s="174"/>
      <c r="M2" s="174"/>
      <c r="N2" s="174"/>
      <c r="O2" s="174"/>
      <c r="P2" s="174"/>
      <c r="Q2" s="174"/>
      <c r="R2" s="174"/>
      <c r="S2" s="174"/>
      <c r="T2" s="174"/>
      <c r="U2" s="174"/>
      <c r="V2" s="174"/>
      <c r="W2" s="174"/>
      <c r="X2" s="174"/>
      <c r="Y2" s="174"/>
      <c r="Z2" s="174"/>
      <c r="AA2" s="3"/>
      <c r="AB2" s="3"/>
      <c r="AC2" s="3"/>
    </row>
    <row r="3" spans="2:49" ht="27.95" customHeight="1" x14ac:dyDescent="0.25">
      <c r="B3" s="2"/>
      <c r="C3" s="2"/>
      <c r="D3" s="2"/>
      <c r="E3" s="2"/>
      <c r="F3" s="2"/>
      <c r="G3" s="2"/>
      <c r="H3" s="2"/>
      <c r="I3" s="2"/>
      <c r="J3" s="2"/>
      <c r="K3" s="2"/>
      <c r="L3" s="2"/>
      <c r="M3" s="2"/>
      <c r="N3" s="2"/>
      <c r="O3" s="2"/>
      <c r="P3" s="2"/>
      <c r="Q3" s="2"/>
      <c r="R3" s="2"/>
      <c r="S3" s="2"/>
      <c r="T3" s="2"/>
      <c r="U3" s="3"/>
      <c r="V3" s="3"/>
      <c r="W3" s="3"/>
      <c r="X3" s="3"/>
      <c r="Y3" s="3"/>
      <c r="Z3" s="3"/>
      <c r="AA3" s="3"/>
      <c r="AB3" s="3"/>
      <c r="AC3" s="3"/>
    </row>
    <row r="4" spans="2:49" ht="20.100000000000001" customHeight="1" x14ac:dyDescent="0.3">
      <c r="C4" s="6" t="s">
        <v>665</v>
      </c>
      <c r="D4" s="6"/>
      <c r="E4" s="6"/>
      <c r="F4" s="6"/>
      <c r="G4" s="6"/>
    </row>
    <row r="5" spans="2:49" ht="9.9499999999999993" customHeight="1" x14ac:dyDescent="0.3">
      <c r="D5" s="6"/>
      <c r="E5" s="6"/>
    </row>
    <row r="6" spans="2:49" ht="19.5" customHeight="1" x14ac:dyDescent="0.25">
      <c r="F6" s="202" t="s">
        <v>16</v>
      </c>
      <c r="G6" s="202"/>
      <c r="H6" s="202"/>
      <c r="I6" s="202"/>
      <c r="J6" s="30"/>
      <c r="K6" s="202" t="s">
        <v>13</v>
      </c>
      <c r="L6" s="202"/>
      <c r="M6" s="202"/>
      <c r="N6" s="202"/>
      <c r="O6" s="30"/>
      <c r="P6" s="202" t="s">
        <v>14</v>
      </c>
      <c r="Q6" s="202"/>
      <c r="R6" s="202"/>
      <c r="S6" s="202"/>
      <c r="T6" s="30"/>
      <c r="U6" s="202" t="s">
        <v>12</v>
      </c>
      <c r="V6" s="202"/>
      <c r="W6" s="202"/>
      <c r="X6" s="202"/>
      <c r="Y6" s="30"/>
      <c r="Z6" s="202" t="s">
        <v>15</v>
      </c>
      <c r="AA6" s="202"/>
      <c r="AB6" s="202"/>
      <c r="AC6" s="202"/>
      <c r="AE6" s="202" t="s">
        <v>661</v>
      </c>
      <c r="AF6" s="202"/>
      <c r="AG6" s="202"/>
      <c r="AH6" s="202"/>
      <c r="AI6" s="30"/>
      <c r="AJ6" s="202" t="s">
        <v>663</v>
      </c>
      <c r="AK6" s="202"/>
      <c r="AL6" s="202"/>
      <c r="AM6" s="202"/>
      <c r="AO6" s="202" t="s">
        <v>662</v>
      </c>
      <c r="AP6" s="202"/>
      <c r="AQ6" s="202"/>
      <c r="AR6" s="202"/>
      <c r="AS6" s="30"/>
      <c r="AT6" s="202" t="s">
        <v>664</v>
      </c>
      <c r="AU6" s="202"/>
      <c r="AV6" s="202"/>
      <c r="AW6" s="202"/>
    </row>
    <row r="7" spans="2:49" x14ac:dyDescent="0.25">
      <c r="F7" s="17" t="s">
        <v>280</v>
      </c>
      <c r="G7" s="17" t="s">
        <v>281</v>
      </c>
      <c r="H7" s="17" t="s">
        <v>282</v>
      </c>
      <c r="I7" s="17" t="s">
        <v>307</v>
      </c>
      <c r="J7" s="17"/>
      <c r="K7" s="17" t="s">
        <v>280</v>
      </c>
      <c r="L7" s="17" t="s">
        <v>281</v>
      </c>
      <c r="M7" s="17" t="s">
        <v>282</v>
      </c>
      <c r="N7" s="17" t="s">
        <v>307</v>
      </c>
      <c r="O7" s="17"/>
      <c r="P7" s="17" t="s">
        <v>280</v>
      </c>
      <c r="Q7" s="17" t="s">
        <v>281</v>
      </c>
      <c r="R7" s="17" t="s">
        <v>282</v>
      </c>
      <c r="S7" s="17" t="s">
        <v>307</v>
      </c>
      <c r="T7" s="17"/>
      <c r="U7" s="17" t="s">
        <v>280</v>
      </c>
      <c r="V7" s="17" t="s">
        <v>281</v>
      </c>
      <c r="W7" s="17" t="s">
        <v>282</v>
      </c>
      <c r="X7" s="17" t="s">
        <v>307</v>
      </c>
      <c r="Y7" s="17"/>
      <c r="Z7" s="17" t="s">
        <v>280</v>
      </c>
      <c r="AA7" s="17" t="s">
        <v>281</v>
      </c>
      <c r="AB7" s="17" t="s">
        <v>282</v>
      </c>
      <c r="AC7" s="17" t="s">
        <v>307</v>
      </c>
      <c r="AE7" s="17" t="s">
        <v>280</v>
      </c>
      <c r="AF7" s="17" t="s">
        <v>281</v>
      </c>
      <c r="AG7" s="17" t="s">
        <v>282</v>
      </c>
      <c r="AH7" s="17" t="s">
        <v>307</v>
      </c>
      <c r="AI7" s="17"/>
      <c r="AJ7" s="17" t="s">
        <v>280</v>
      </c>
      <c r="AK7" s="17" t="s">
        <v>281</v>
      </c>
      <c r="AL7" s="17" t="s">
        <v>282</v>
      </c>
      <c r="AM7" s="17" t="s">
        <v>307</v>
      </c>
      <c r="AO7" s="17" t="s">
        <v>280</v>
      </c>
      <c r="AP7" s="17" t="s">
        <v>281</v>
      </c>
      <c r="AQ7" s="17" t="s">
        <v>282</v>
      </c>
      <c r="AR7" s="17" t="s">
        <v>307</v>
      </c>
      <c r="AS7" s="17"/>
      <c r="AT7" s="17" t="s">
        <v>280</v>
      </c>
      <c r="AU7" s="17" t="s">
        <v>281</v>
      </c>
      <c r="AV7" s="17" t="s">
        <v>282</v>
      </c>
      <c r="AW7" s="17" t="s">
        <v>307</v>
      </c>
    </row>
    <row r="8" spans="2:49" x14ac:dyDescent="0.25">
      <c r="D8" s="42" t="s">
        <v>477</v>
      </c>
      <c r="F8" s="75">
        <f>IF(ISERROR(F25+F46),0,F25+F46)</f>
        <v>0</v>
      </c>
      <c r="G8" s="75">
        <f>IF('User inputs - run and wind farm'!$E$7=1,0,IF('User inputs - run and wind farm'!$E$7="",0,IF(ISERROR(G25+G46),0,G25+G46)))</f>
        <v>0</v>
      </c>
      <c r="H8" s="75">
        <f>IF('User inputs - run and wind farm'!$E$7&lt;&gt;3,0,IF(ISERROR(H25+H46),0,H25+H46))</f>
        <v>0</v>
      </c>
      <c r="I8" s="75" t="str">
        <f>IF('User inputs - run and wind farm'!$E$9="Additive",SUM(F8:H8),"-")</f>
        <v>-</v>
      </c>
      <c r="K8" s="75">
        <f>IF(ISERROR(K25+K46),0,K25+K46)</f>
        <v>0</v>
      </c>
      <c r="L8" s="75">
        <f>IF('User inputs - run and wind farm'!E7=1,0,IF('User inputs - run and wind farm'!E7="",0,IF(ISERROR(L25+L46),0,L25+L46)))</f>
        <v>0</v>
      </c>
      <c r="M8" s="171">
        <f>IF('User inputs - run and wind farm'!E7&lt;&gt;3,0,IF(ISERROR(M25+M46),0,M25+M46))</f>
        <v>0</v>
      </c>
      <c r="N8" s="171" t="str">
        <f>IF('User inputs - run and wind farm'!E9="Additive",SUM(K8:M8),"-")</f>
        <v>-</v>
      </c>
      <c r="P8" s="75">
        <f>P25</f>
        <v>0</v>
      </c>
      <c r="Q8" s="75">
        <f>IF('User inputs - run and wind farm'!E7=1,0,IF('User inputs - run and wind farm'!E7="",0,Q25))</f>
        <v>0</v>
      </c>
      <c r="R8" s="75">
        <f>IF('User inputs - run and wind farm'!E7&lt;&gt;3,0,R25)</f>
        <v>0</v>
      </c>
      <c r="S8" s="75">
        <f>SUM(P8:R8)</f>
        <v>0</v>
      </c>
      <c r="U8" s="75">
        <f>U25</f>
        <v>0</v>
      </c>
      <c r="V8" s="75">
        <f>IF('User inputs - run and wind farm'!E7=1,0,IF('User inputs - run and wind farm'!E7="",0,V25))</f>
        <v>0</v>
      </c>
      <c r="W8" s="75">
        <f>IF('User inputs - run and wind farm'!E7&lt;&gt;3,0,W25)</f>
        <v>0</v>
      </c>
      <c r="X8" s="75">
        <f>SUM(U8:W8)</f>
        <v>0</v>
      </c>
      <c r="Z8" s="75">
        <f>Z25</f>
        <v>0</v>
      </c>
      <c r="AA8" s="75">
        <f>IF('User inputs - run and wind farm'!E7=1,0,IF('User inputs - run and wind farm'!E7="",0,AA25))</f>
        <v>0</v>
      </c>
      <c r="AB8" s="75">
        <f>IF('User inputs - run and wind farm'!E7&lt;&gt;3,0,AB25)</f>
        <v>0</v>
      </c>
      <c r="AC8" s="75">
        <f>SUM(Z8:AB8)</f>
        <v>0</v>
      </c>
      <c r="AE8" s="75">
        <f>IF(ISERROR(AE25+AE46),0,AE25+AE46)</f>
        <v>0</v>
      </c>
      <c r="AF8" s="75">
        <f>IF('User inputs - run and wind farm'!$E$7=1,0,IF('User inputs - run and wind farm'!$E$7="",0,IF(ISERROR(AF25+AF46),0,AF25+AF46)))</f>
        <v>0</v>
      </c>
      <c r="AG8" s="75">
        <f>IF('User inputs - run and wind farm'!$E$7&lt;&gt;3,0,IF(ISERROR(AG25+AG46),0,AG25+AG46))</f>
        <v>0</v>
      </c>
      <c r="AH8" s="75" t="str">
        <f>IF('User inputs - run and wind farm'!$E$9="Additive",SUM(AE8:AG8),"-")</f>
        <v>-</v>
      </c>
      <c r="AJ8" s="75">
        <f>IF(ISERROR(AJ25+AJ46),0,AJ25+AJ46)</f>
        <v>0</v>
      </c>
      <c r="AK8" s="75">
        <f>IF('User inputs - run and wind farm'!$E$7=1,0,IF('User inputs - run and wind farm'!$E$7="",0,IF(ISERROR(AK25+AK46),0,AK25+AK46)))</f>
        <v>0</v>
      </c>
      <c r="AL8" s="75">
        <f>IF('User inputs - run and wind farm'!$E$7&lt;&gt;3,0,IF(ISERROR(AL25+AL46),0,AL25+AL46))</f>
        <v>0</v>
      </c>
      <c r="AM8" s="75" t="str">
        <f>IF('User inputs - run and wind farm'!$E$9="Additive",SUM(AJ8:AL8),"-")</f>
        <v>-</v>
      </c>
      <c r="AO8" s="75">
        <f>IF(ISERROR(AO25+AO46),0,AO25+AO46)</f>
        <v>0</v>
      </c>
      <c r="AP8" s="75">
        <f>IF('User inputs - run and wind farm'!$E$7=1,0,IF('User inputs - run and wind farm'!$E$7="",0,IF(ISERROR(AP25+AP46),0,AP25+AP46)))</f>
        <v>0</v>
      </c>
      <c r="AQ8" s="75">
        <f>IF('User inputs - run and wind farm'!$E$7&lt;&gt;3,0,IF(ISERROR(AQ25+AQ46),0,AQ25+AQ46))</f>
        <v>0</v>
      </c>
      <c r="AR8" s="75" t="str">
        <f>IF('User inputs - run and wind farm'!$E$9="Additive",SUM(AO8:AQ8),"-")</f>
        <v>-</v>
      </c>
      <c r="AT8" s="75">
        <f>IF(ISERROR(AT25+AT46),0,AT25+AT46)</f>
        <v>0</v>
      </c>
      <c r="AU8" s="75">
        <f>IF('User inputs - run and wind farm'!$E$7=1,0,IF('User inputs - run and wind farm'!$E$7="",0,IF(ISERROR(AU25+AU46),0,AU25+AU46)))</f>
        <v>0</v>
      </c>
      <c r="AV8" s="75">
        <f>IF('User inputs - run and wind farm'!$E$7&lt;&gt;3,0,IF(ISERROR(AV25+AV46),0,AV25+AV46))</f>
        <v>0</v>
      </c>
      <c r="AW8" s="75" t="str">
        <f>IF('User inputs - run and wind farm'!$E$9="Additive",SUM(AT8:AV8),"-")</f>
        <v>-</v>
      </c>
    </row>
    <row r="9" spans="2:49" ht="9.9499999999999993" customHeight="1" x14ac:dyDescent="0.25">
      <c r="D9" s="42"/>
    </row>
    <row r="10" spans="2:49" x14ac:dyDescent="0.25">
      <c r="D10" s="42" t="s">
        <v>478</v>
      </c>
      <c r="F10" s="69">
        <f>IF(ISERROR(F34+F55),0,F34+F55)</f>
        <v>0</v>
      </c>
      <c r="G10" s="69">
        <f>IF(ISERROR(G34+G55),0,G34+G55)</f>
        <v>0</v>
      </c>
      <c r="H10" s="69">
        <f>IF(ISERROR(H34+H55),0,H34+H55)</f>
        <v>0</v>
      </c>
      <c r="I10" s="69">
        <f>IF(ISERROR(I34+I55),0,I34+I55)</f>
        <v>0</v>
      </c>
      <c r="K10" s="69">
        <f>IF(ISERROR(K34+K55),0,K34+K55)</f>
        <v>0</v>
      </c>
      <c r="L10" s="69">
        <f>IF(ISERROR(L34+L55),0,L34+L55)</f>
        <v>0</v>
      </c>
      <c r="M10" s="172">
        <f>IF(ISERROR(M34+M55),0,M34+M55)</f>
        <v>0</v>
      </c>
      <c r="N10" s="172">
        <f>IF(ISERROR(N34+N55),0,N34+N55)</f>
        <v>0</v>
      </c>
      <c r="P10" s="69">
        <f>P34</f>
        <v>0</v>
      </c>
      <c r="Q10" s="69">
        <f t="shared" ref="Q10:S10" si="0">Q34</f>
        <v>0</v>
      </c>
      <c r="R10" s="69">
        <f t="shared" si="0"/>
        <v>0</v>
      </c>
      <c r="S10" s="69" t="str">
        <f t="shared" si="0"/>
        <v>-</v>
      </c>
      <c r="U10" s="69">
        <f>U34</f>
        <v>0</v>
      </c>
      <c r="V10" s="69">
        <f t="shared" ref="V10:X10" si="1">V34</f>
        <v>0</v>
      </c>
      <c r="W10" s="69">
        <f t="shared" si="1"/>
        <v>0</v>
      </c>
      <c r="X10" s="69" t="str">
        <f t="shared" si="1"/>
        <v>-</v>
      </c>
      <c r="Z10" s="69">
        <f>Z34</f>
        <v>0</v>
      </c>
      <c r="AA10" s="69">
        <f t="shared" ref="AA10:AC10" si="2">AA34</f>
        <v>0</v>
      </c>
      <c r="AB10" s="69">
        <f t="shared" si="2"/>
        <v>0</v>
      </c>
      <c r="AC10" s="69" t="str">
        <f t="shared" si="2"/>
        <v>-</v>
      </c>
      <c r="AE10" s="69">
        <f>IF(ISERROR(AE34+AE55),0,AE34+AE55)</f>
        <v>0</v>
      </c>
      <c r="AF10" s="69">
        <f>IF(ISERROR(AF34+AF55),0,AF34+AF55)</f>
        <v>0</v>
      </c>
      <c r="AG10" s="69">
        <f>IF(ISERROR(AG34+AG55),0,AG34+AG55)</f>
        <v>0</v>
      </c>
      <c r="AH10" s="69">
        <f>IF(ISERROR(AH34+AH55),0,AH34+AH55)</f>
        <v>0</v>
      </c>
      <c r="AJ10" s="69">
        <f>IF(ISERROR(AJ34+AJ55),0,AJ34+AJ55)</f>
        <v>0</v>
      </c>
      <c r="AK10" s="69">
        <f>IF(ISERROR(AK34+AK55),0,AK34+AK55)</f>
        <v>0</v>
      </c>
      <c r="AL10" s="69">
        <f>IF(ISERROR(AL34+AL55),0,AL34+AL55)</f>
        <v>0</v>
      </c>
      <c r="AM10" s="69">
        <f>IF(ISERROR(AM34+AM55),0,AM34+AM55)</f>
        <v>0</v>
      </c>
      <c r="AO10" s="69">
        <f>IF(ISERROR(AO34+AO55),0,AO34+AO55)</f>
        <v>0</v>
      </c>
      <c r="AP10" s="69">
        <f>IF(ISERROR(AP34+AP55),0,AP34+AP55)</f>
        <v>0</v>
      </c>
      <c r="AQ10" s="69">
        <f>IF(ISERROR(AQ34+AQ55),0,AQ34+AQ55)</f>
        <v>0</v>
      </c>
      <c r="AR10" s="69">
        <f>IF(ISERROR(AR34+AR55),0,AR34+AR55)</f>
        <v>0</v>
      </c>
      <c r="AT10" s="69">
        <f>IF(ISERROR(AT34+AT55),0,AT34+AT55)</f>
        <v>0</v>
      </c>
      <c r="AU10" s="69">
        <f>IF(ISERROR(AU34+AU55),0,AU34+AU55)</f>
        <v>0</v>
      </c>
      <c r="AV10" s="69">
        <f>IF(ISERROR(AV34+AV55),0,AV34+AV55)</f>
        <v>0</v>
      </c>
      <c r="AW10" s="69">
        <f>IF(ISERROR(AW34+AW55),0,AW34+AW55)</f>
        <v>0</v>
      </c>
    </row>
    <row r="11" spans="2:49" x14ac:dyDescent="0.25">
      <c r="D11" s="42"/>
    </row>
    <row r="12" spans="2:49" x14ac:dyDescent="0.25">
      <c r="D12" s="42" t="s">
        <v>19</v>
      </c>
      <c r="F12" s="70">
        <f>'User inputs - bird populations'!F21</f>
        <v>0</v>
      </c>
      <c r="G12" s="70">
        <f>IF('User inputs - run and wind farm'!E7=1,0,IF('User inputs - run and wind farm'!E7="",0,IF('User inputs - bird populations'!F7 = "Yes - same over PSs",Results!F12,'User inputs - bird populations'!F52)))</f>
        <v>0</v>
      </c>
      <c r="H12" s="70">
        <f>IF('User inputs - run and wind farm'!E7&lt;&gt;3,0,IF('User inputs - bird populations'!F7 = "Yes - same over PSs",Results!F12,'User inputs - bird populations'!F83))</f>
        <v>0</v>
      </c>
      <c r="I12" s="70" t="str">
        <f>IF(AND('User inputs - run and wind farm'!$E$9="Additive",'User inputs - bird populations'!$F$7="Yes - sum over PSs"),SUM(F12:H12),IF(AND('User inputs - run and wind farm'!$E$9="Additive",'User inputs - bird populations'!$F$7="Yes - same over PSs"),F12,"-"))</f>
        <v>-</v>
      </c>
      <c r="K12" s="70">
        <f>'User inputs - bird populations'!I21</f>
        <v>0</v>
      </c>
      <c r="L12" s="70">
        <f>IF('User inputs - run and wind farm'!E7=1,0,IF('User inputs - run and wind farm'!E7="",0,IF('User inputs - bird populations'!F7 = "Yes - same over PSs",Results!K12,'User inputs - bird populations'!I52)))</f>
        <v>0</v>
      </c>
      <c r="M12" s="70">
        <f>IF('User inputs - run and wind farm'!E7&lt;&gt;3,0,IF('User inputs - bird populations'!F7 = "Yes - same over PSs",Results!K12,'User inputs - bird populations'!I83))</f>
        <v>0</v>
      </c>
      <c r="N12" s="70" t="str">
        <f>IF(AND('User inputs - run and wind farm'!$E$9="Additive",'User inputs - bird populations'!$F$7="Yes - sum over PSs"),SUM(K12:M12),IF(AND('User inputs - run and wind farm'!$E$9="Additive",'User inputs - bird populations'!$F$7="Yes - same over PSs"),K12,"-"))</f>
        <v>-</v>
      </c>
      <c r="P12" s="70">
        <f>'User inputs - bird populations'!L21</f>
        <v>0</v>
      </c>
      <c r="Q12" s="70">
        <f>IF('User inputs - run and wind farm'!E7=1,0,IF('User inputs - run and wind farm'!E7="",0,IF('User inputs - bird populations'!F7 = "Yes - same over PSs",Results!P12,'User inputs - bird populations'!L52)))</f>
        <v>0</v>
      </c>
      <c r="R12" s="70">
        <f>IF('User inputs - run and wind farm'!E7&lt;&gt;3,0,IF('User inputs - bird populations'!F7 = "Yes - same over PSs",Results!P12,'User inputs - bird populations'!L83))</f>
        <v>0</v>
      </c>
      <c r="S12" s="70" t="str">
        <f>IF(AND('User inputs - run and wind farm'!$E$9="Additive",'User inputs - bird populations'!$F$7="Yes - sum over PSs"),SUM(P12:R12),IF(AND('User inputs - run and wind farm'!$E$9="Additive",'User inputs - bird populations'!$F$7="Yes - same over PSs"),P12,"-"))</f>
        <v>-</v>
      </c>
      <c r="U12" s="70">
        <f>'User inputs - bird populations'!O21</f>
        <v>0</v>
      </c>
      <c r="V12" s="70">
        <f>IF('User inputs - run and wind farm'!E7=1,0,IF('User inputs - run and wind farm'!E7="",0,IF('User inputs - bird populations'!F7 = "Yes - same over PSs",Results!U12,'User inputs - bird populations'!O52)))</f>
        <v>0</v>
      </c>
      <c r="W12" s="70">
        <f>IF('User inputs - run and wind farm'!E7&lt;&gt;3,0,IF('User inputs - bird populations'!F7 = "Yes - same over PSs",Results!U12,'User inputs - bird populations'!O83))</f>
        <v>0</v>
      </c>
      <c r="X12" s="70" t="str">
        <f>IF(AND('User inputs - run and wind farm'!$E$9="Additive",'User inputs - bird populations'!$F$7="Yes - sum over PSs"),SUM(U12:W12),IF(AND('User inputs - run and wind farm'!$E$9="Additive",'User inputs - bird populations'!$F$7="Yes - same over PSs"),U12,"-"))</f>
        <v>-</v>
      </c>
      <c r="Z12" s="70">
        <f>'User inputs - bird populations'!R21</f>
        <v>0</v>
      </c>
      <c r="AA12" s="70">
        <f>IF('User inputs - run and wind farm'!E7=1,0,IF('User inputs - run and wind farm'!E7="",0,IF('User inputs - bird populations'!F7 = "Yes - same over PSs",Results!Z12,'User inputs - bird populations'!R52)))</f>
        <v>0</v>
      </c>
      <c r="AB12" s="70">
        <f>IF('User inputs - run and wind farm'!E7&lt;&gt;3,0,IF('User inputs - bird populations'!F7 = "Yes - same over PSs",Results!Z12,'User inputs - bird populations'!R83))</f>
        <v>0</v>
      </c>
      <c r="AC12" s="70" t="str">
        <f>IF(AND('User inputs - run and wind farm'!$E$9="Additive",'User inputs - bird populations'!$F$7="Yes - sum over PSs"),SUM(Z12:AB12),IF(AND('User inputs - run and wind farm'!$E$9="Additive",'User inputs - bird populations'!$F$7="Yes - same over PSs"),Z12,"-"))</f>
        <v>-</v>
      </c>
      <c r="AE12" s="70">
        <f>'User inputs - bird populations'!U21</f>
        <v>0</v>
      </c>
      <c r="AF12" s="70">
        <f>IF('User inputs - run and wind farm'!$E$7=1,0,IF('User inputs - run and wind farm'!$E$7="",0,IF('User inputs - bird populations'!$F$7 = "Yes - same over PSs",Results!AE12,'User inputs - bird populations'!U52)))</f>
        <v>0</v>
      </c>
      <c r="AG12" s="70">
        <f>IF('User inputs - run and wind farm'!$E$7&lt;&gt;3,0,IF('User inputs - bird populations'!$F$7 = "Yes - same over PSs",Results!AE12,'User inputs - bird populations'!U83))</f>
        <v>0</v>
      </c>
      <c r="AH12" s="70" t="str">
        <f>IF(AND('User inputs - run and wind farm'!$E$9="Additive",'User inputs - bird populations'!$F$7="Yes - sum over PSs"),SUM(AE12:AG12),IF(AND('User inputs - run and wind farm'!$E$9="Additive",'User inputs - bird populations'!$F$7="Yes - same over PSs"),AE12,"-"))</f>
        <v>-</v>
      </c>
      <c r="AJ12" s="70">
        <f>'User inputs - bird populations'!X21</f>
        <v>0</v>
      </c>
      <c r="AK12" s="70">
        <f>IF('User inputs - run and wind farm'!$E$7=1,0,IF('User inputs - run and wind farm'!$E$7="",0,IF('User inputs - bird populations'!$F$7 = "Yes - same over PSs",Results!AJ12,'User inputs - bird populations'!X52)))</f>
        <v>0</v>
      </c>
      <c r="AL12" s="70">
        <f>IF('User inputs - run and wind farm'!$E$7&lt;&gt;3,0,IF('User inputs - bird populations'!$F$7 = "Yes - same over PSs",Results!AJ12,'User inputs - bird populations'!X83))</f>
        <v>0</v>
      </c>
      <c r="AM12" s="70" t="str">
        <f>IF(AND('User inputs - run and wind farm'!$E$9="Additive",'User inputs - bird populations'!$F$7="Yes - sum over PSs"),SUM(AJ12:AL12),IF(AND('User inputs - run and wind farm'!$E$9="Additive",'User inputs - bird populations'!$F$7="Yes - same over PSs"),AJ12,"-"))</f>
        <v>-</v>
      </c>
      <c r="AO12" s="70">
        <f>'User inputs - bird populations'!AA21</f>
        <v>0</v>
      </c>
      <c r="AP12" s="70">
        <f>IF('User inputs - run and wind farm'!$E$7=1,0,IF('User inputs - run and wind farm'!$E$7="",0,IF('User inputs - bird populations'!$F$7 = "Yes - same over PSs",Results!AO12,'User inputs - bird populations'!AA52)))</f>
        <v>0</v>
      </c>
      <c r="AQ12" s="70">
        <f>IF('User inputs - run and wind farm'!$E$7&lt;&gt;3,0,IF('User inputs - bird populations'!$F$7 = "Yes - same over PSs",Results!AO12,'User inputs - bird populations'!AA83))</f>
        <v>0</v>
      </c>
      <c r="AR12" s="70" t="str">
        <f>IF(AND('User inputs - run and wind farm'!$E$9="Additive",'User inputs - bird populations'!$F$7="Yes - sum over PSs"),SUM(AO12:AQ12),IF(AND('User inputs - run and wind farm'!$E$9="Additive",'User inputs - bird populations'!$F$7="Yes - same over PSs"),AO12,"-"))</f>
        <v>-</v>
      </c>
      <c r="AT12" s="70">
        <f>'User inputs - bird populations'!AD21</f>
        <v>0</v>
      </c>
      <c r="AU12" s="70">
        <f>IF('User inputs - run and wind farm'!$E$7=1,0,IF('User inputs - run and wind farm'!$E$7="",0,IF('User inputs - bird populations'!$F$7 = "Yes - same over PSs",Results!AT12,'User inputs - bird populations'!AD52)))</f>
        <v>0</v>
      </c>
      <c r="AV12" s="70">
        <f>IF('User inputs - run and wind farm'!$E$7&lt;&gt;3,0,IF('User inputs - bird populations'!$F$7 = "Yes - same over PSs",Results!AT12,'User inputs - bird populations'!AD83))</f>
        <v>0</v>
      </c>
      <c r="AW12" s="70" t="str">
        <f>IF(AND('User inputs - run and wind farm'!$E$9="Additive",'User inputs - bird populations'!$F$7="Yes - sum over PSs"),SUM(AT12:AV12),IF(AND('User inputs - run and wind farm'!$E$9="Additive",'User inputs - bird populations'!$F$7="Yes - same over PSs"),AT12,"-"))</f>
        <v>-</v>
      </c>
    </row>
    <row r="13" spans="2:49" x14ac:dyDescent="0.25">
      <c r="D13" s="42" t="s">
        <v>309</v>
      </c>
      <c r="F13" s="76" t="str">
        <f>IF(F12=0,"-",IF(F12="","-",F10/F12))</f>
        <v>-</v>
      </c>
      <c r="G13" s="76">
        <f>IF('User inputs - run and wind farm'!$E$7=1,0,IF('User inputs - run and wind farm'!$E$7="",0,IF(G12=0,"-",IF(G12="","-",G10/G12))))</f>
        <v>0</v>
      </c>
      <c r="H13" s="76">
        <f>IF('User inputs - run and wind farm'!$E$7&lt;&gt;3,0,IF(H12=0,"-",IF(H12="","-",H10/H12)))</f>
        <v>0</v>
      </c>
      <c r="I13" s="76" t="str">
        <f>IF('User inputs - run and wind farm'!$E$9&lt;&gt;"Additive", "-", IF(I12=0,"-",IF(I12="","-",I10/I12)))</f>
        <v>-</v>
      </c>
      <c r="J13" s="71"/>
      <c r="K13" s="76" t="str">
        <f>IF(K12=0,"-",IF(K12="","-",K10/K12))</f>
        <v>-</v>
      </c>
      <c r="L13" s="76">
        <f>IF('User inputs - run and wind farm'!$E$7=1,0,IF('User inputs - run and wind farm'!$E$7="",0,IF(L12=0,"-",IF(L12="","-",L10/L12))))</f>
        <v>0</v>
      </c>
      <c r="M13" s="76">
        <f>IF('User inputs - run and wind farm'!$E$7&lt;&gt;3,0,IF(M12=0,"-",IF(M12="","-",M10/M12)))</f>
        <v>0</v>
      </c>
      <c r="N13" s="76" t="str">
        <f>IF('User inputs - run and wind farm'!$E$9&lt;&gt;"Additive", "-", IF(N12=0,"-",IF(N12="","-",N10/N12)))</f>
        <v>-</v>
      </c>
      <c r="O13" s="71"/>
      <c r="P13" s="76" t="str">
        <f>IF(P12=0,"-",IF(P12="","-",P10/P12))</f>
        <v>-</v>
      </c>
      <c r="Q13" s="76">
        <f>IF('User inputs - run and wind farm'!$E$7=1,0,IF('User inputs - run and wind farm'!$E$7="",0,IF(Q12=0,"-",IF(Q12="","-",Q10/Q12))))</f>
        <v>0</v>
      </c>
      <c r="R13" s="76">
        <f>IF('User inputs - run and wind farm'!$E$7&lt;&gt;3,0,IF(R12=0,"-",IF(R12="","-",R10/R12)))</f>
        <v>0</v>
      </c>
      <c r="S13" s="76" t="str">
        <f>IF('User inputs - run and wind farm'!$E$9&lt;&gt;"Additive", "-", IF(S12=0,"-",IF(S12="","-",S10/S12)))</f>
        <v>-</v>
      </c>
      <c r="T13" s="71"/>
      <c r="U13" s="76" t="str">
        <f>IF(U12=0,"-",IF(U12="","-",U10/U12))</f>
        <v>-</v>
      </c>
      <c r="V13" s="76">
        <f>IF('User inputs - run and wind farm'!$E$7=1,0,IF('User inputs - run and wind farm'!$E$7="",0,IF(V12=0,"-",IF(V12="","-",V10/V12))))</f>
        <v>0</v>
      </c>
      <c r="W13" s="76">
        <f>IF('User inputs - run and wind farm'!$E$7&lt;&gt;3,0,IF(W12=0,"-",IF(W12="","-",W10/W12)))</f>
        <v>0</v>
      </c>
      <c r="X13" s="76" t="str">
        <f>IF('User inputs - run and wind farm'!$E$9&lt;&gt;"Additive", "-", IF(X12=0,"-",IF(X12="","-",X10/X12)))</f>
        <v>-</v>
      </c>
      <c r="Y13" s="71"/>
      <c r="Z13" s="76" t="str">
        <f>IF(Z12=0,"-",IF(Z12="","-",Z10/Z12))</f>
        <v>-</v>
      </c>
      <c r="AA13" s="76">
        <f>IF('User inputs - run and wind farm'!$E$7=1,0,IF('User inputs - run and wind farm'!$E$7="",0,IF(AA12=0,"-",IF(AA12="","-",AA10/AA12))))</f>
        <v>0</v>
      </c>
      <c r="AB13" s="76">
        <f>IF('User inputs - run and wind farm'!$E$7&lt;&gt;3,0,IF(AB12=0,"-",IF(AB12="","-",AB10/AB12)))</f>
        <v>0</v>
      </c>
      <c r="AC13" s="76" t="str">
        <f>IF('User inputs - run and wind farm'!$E$9&lt;&gt;"Additive", "-", IF(AC12=0,"-",IF(AC12="","-",AC10/AC12)))</f>
        <v>-</v>
      </c>
      <c r="AE13" s="76" t="str">
        <f>IF(AE12=0,"-",IF(AE12="","-",AE10/AE12))</f>
        <v>-</v>
      </c>
      <c r="AF13" s="76">
        <f>IF('User inputs - run and wind farm'!$E$7=1,0,IF('User inputs - run and wind farm'!$E$7="",0,IF(AF12=0,"-",IF(AF12="","-",AF10/AF12))))</f>
        <v>0</v>
      </c>
      <c r="AG13" s="76">
        <f>IF('User inputs - run and wind farm'!$E$7&lt;&gt;3,0,IF(AG12=0,"-",IF(AG12="","-",AG10/AG12)))</f>
        <v>0</v>
      </c>
      <c r="AH13" s="76" t="str">
        <f>IF('User inputs - run and wind farm'!$E$9&lt;&gt;"Additive", "-", IF(AH12=0,"-",IF(AH12="","-",AH10/AH12)))</f>
        <v>-</v>
      </c>
      <c r="AI13" s="71"/>
      <c r="AJ13" s="76" t="str">
        <f>IF(AJ12=0,"-",IF(AJ12="","-",AJ10/AJ12))</f>
        <v>-</v>
      </c>
      <c r="AK13" s="76">
        <f>IF('User inputs - run and wind farm'!$E$7=1,0,IF('User inputs - run and wind farm'!$E$7="",0,IF(AK12=0,"-",IF(AK12="","-",AK10/AK12))))</f>
        <v>0</v>
      </c>
      <c r="AL13" s="76">
        <f>IF('User inputs - run and wind farm'!$E$7&lt;&gt;3,0,IF(AL12=0,"-",IF(AL12="","-",AL10/AL12)))</f>
        <v>0</v>
      </c>
      <c r="AM13" s="76" t="str">
        <f>IF('User inputs - run and wind farm'!$E$9&lt;&gt;"Additive", "-", IF(AM12=0,"-",IF(AM12="","-",AM10/AM12)))</f>
        <v>-</v>
      </c>
      <c r="AO13" s="76" t="str">
        <f>IF(AO12=0,"-",IF(AO12="","-",AO10/AO12))</f>
        <v>-</v>
      </c>
      <c r="AP13" s="76">
        <f>IF('User inputs - run and wind farm'!$E$7=1,0,IF('User inputs - run and wind farm'!$E$7="",0,IF(AP12=0,"-",IF(AP12="","-",AP10/AP12))))</f>
        <v>0</v>
      </c>
      <c r="AQ13" s="76">
        <f>IF('User inputs - run and wind farm'!$E$7&lt;&gt;3,0,IF(AQ12=0,"-",IF(AQ12="","-",AQ10/AQ12)))</f>
        <v>0</v>
      </c>
      <c r="AR13" s="76" t="str">
        <f>IF('User inputs - run and wind farm'!$E$9&lt;&gt;"Additive", "-", IF(AR12=0,"-",IF(AR12="","-",AR10/AR12)))</f>
        <v>-</v>
      </c>
      <c r="AS13" s="71"/>
      <c r="AT13" s="76" t="str">
        <f>IF(AT12=0,"-",IF(AT12="","-",AT10/AT12))</f>
        <v>-</v>
      </c>
      <c r="AU13" s="76">
        <f>IF('User inputs - run and wind farm'!$E$7=1,0,IF('User inputs - run and wind farm'!$E$7="",0,IF(AU12=0,"-",IF(AU12="","-",AU10/AU12))))</f>
        <v>0</v>
      </c>
      <c r="AV13" s="76">
        <f>IF('User inputs - run and wind farm'!$E$7&lt;&gt;3,0,IF(AV12=0,"-",IF(AV12="","-",AV10/AV12)))</f>
        <v>0</v>
      </c>
      <c r="AW13" s="76" t="str">
        <f>IF('User inputs - run and wind farm'!$E$9&lt;&gt;"Additive", "-", IF(AW12=0,"-",IF(AW12="","-",AW10/AW12)))</f>
        <v>-</v>
      </c>
    </row>
    <row r="16" spans="2:49" ht="20.100000000000001" customHeight="1" x14ac:dyDescent="0.3">
      <c r="C16" s="205" t="s">
        <v>476</v>
      </c>
      <c r="D16" s="205"/>
      <c r="E16" s="52"/>
    </row>
    <row r="17" spans="4:49" ht="9.9499999999999993" customHeight="1" x14ac:dyDescent="0.3">
      <c r="D17" s="6"/>
      <c r="E17" s="6"/>
    </row>
    <row r="18" spans="4:49" ht="19.5" customHeight="1" x14ac:dyDescent="0.25">
      <c r="F18" s="202" t="s">
        <v>16</v>
      </c>
      <c r="G18" s="202"/>
      <c r="H18" s="202"/>
      <c r="I18" s="202"/>
      <c r="J18" s="30"/>
      <c r="K18" s="202" t="s">
        <v>13</v>
      </c>
      <c r="L18" s="202"/>
      <c r="M18" s="202"/>
      <c r="N18" s="202"/>
      <c r="O18" s="30"/>
      <c r="P18" s="202" t="s">
        <v>14</v>
      </c>
      <c r="Q18" s="202"/>
      <c r="R18" s="202"/>
      <c r="S18" s="202"/>
      <c r="T18" s="30"/>
      <c r="U18" s="202" t="s">
        <v>12</v>
      </c>
      <c r="V18" s="202"/>
      <c r="W18" s="202"/>
      <c r="X18" s="202"/>
      <c r="Y18" s="30"/>
      <c r="Z18" s="202" t="s">
        <v>15</v>
      </c>
      <c r="AA18" s="202"/>
      <c r="AB18" s="202"/>
      <c r="AC18" s="202"/>
      <c r="AS18" s="30"/>
      <c r="AT18" s="202" t="s">
        <v>664</v>
      </c>
      <c r="AU18" s="202"/>
      <c r="AV18" s="202"/>
      <c r="AW18" s="202"/>
    </row>
    <row r="19" spans="4:49" x14ac:dyDescent="0.25">
      <c r="F19" s="17" t="s">
        <v>280</v>
      </c>
      <c r="G19" s="17" t="s">
        <v>281</v>
      </c>
      <c r="H19" s="17" t="s">
        <v>282</v>
      </c>
      <c r="I19" s="17" t="s">
        <v>307</v>
      </c>
      <c r="J19" s="17"/>
      <c r="K19" s="17" t="s">
        <v>280</v>
      </c>
      <c r="L19" s="17" t="s">
        <v>281</v>
      </c>
      <c r="M19" s="17" t="s">
        <v>282</v>
      </c>
      <c r="N19" s="17" t="s">
        <v>307</v>
      </c>
      <c r="O19" s="17"/>
      <c r="P19" s="17" t="s">
        <v>280</v>
      </c>
      <c r="Q19" s="17" t="s">
        <v>281</v>
      </c>
      <c r="R19" s="17" t="s">
        <v>282</v>
      </c>
      <c r="S19" s="17" t="s">
        <v>307</v>
      </c>
      <c r="T19" s="17"/>
      <c r="U19" s="17" t="s">
        <v>280</v>
      </c>
      <c r="V19" s="17" t="s">
        <v>281</v>
      </c>
      <c r="W19" s="17" t="s">
        <v>282</v>
      </c>
      <c r="X19" s="17" t="s">
        <v>307</v>
      </c>
      <c r="Y19" s="17"/>
      <c r="Z19" s="17" t="s">
        <v>280</v>
      </c>
      <c r="AA19" s="17" t="s">
        <v>281</v>
      </c>
      <c r="AB19" s="17" t="s">
        <v>282</v>
      </c>
      <c r="AC19" s="17" t="s">
        <v>307</v>
      </c>
      <c r="AS19" s="17"/>
      <c r="AT19" s="17" t="s">
        <v>280</v>
      </c>
      <c r="AU19" s="17" t="s">
        <v>281</v>
      </c>
      <c r="AV19" s="17" t="s">
        <v>282</v>
      </c>
      <c r="AW19" s="17" t="s">
        <v>307</v>
      </c>
    </row>
    <row r="20" spans="4:49" x14ac:dyDescent="0.25">
      <c r="D20" s="49" t="s">
        <v>480</v>
      </c>
      <c r="E20" s="19"/>
      <c r="F20" s="72">
        <f>IF('User inputs - bird impacts'!F32&lt;&gt;"No",'User inputs - run and wind farm'!E36*'User inputs - bird impacts'!F36*'User inputs - bird impacts'!F41*'User inputs - bird impacts'!F42,0)</f>
        <v>0</v>
      </c>
      <c r="G20" s="72">
        <f>IF('User inputs - bird impacts'!F73="No", 0,IF('User inputs - run and wind farm'!E7=1,0,IF('User inputs - run and wind farm'!E7="",0,'User inputs - run and wind farm'!F36*'User inputs - bird impacts'!F77*'User inputs - bird impacts'!F82*'User inputs - bird impacts'!F83)))</f>
        <v>0</v>
      </c>
      <c r="H20" s="72">
        <f>IF('User inputs - bird impacts'!F114="No", 0,IF('User inputs - run and wind farm'!E7&lt;&gt;3,0,'User inputs - run and wind farm'!G36*'User inputs - bird impacts'!F118*'User inputs - bird impacts'!F123*'User inputs - bird impacts'!F124))</f>
        <v>0</v>
      </c>
      <c r="I20" s="72" t="str">
        <f>IF('User inputs - run and wind farm'!$E$9="Additive",SUM(F20:H20),"-")</f>
        <v>-</v>
      </c>
      <c r="J20" s="17"/>
      <c r="K20" s="72">
        <f>'User inputs - run and wind farm'!E36*'User inputs - bird impacts'!H36*'User inputs - bird impacts'!H41*'User inputs - bird impacts'!H42</f>
        <v>0</v>
      </c>
      <c r="L20" s="72">
        <f>IF('User inputs - run and wind farm'!E7=1,0,IF('User inputs - run and wind farm'!E7="",0,'User inputs - run and wind farm'!F36*'User inputs - bird impacts'!H77*'User inputs - bird impacts'!H82*'User inputs - bird impacts'!H83))</f>
        <v>0</v>
      </c>
      <c r="M20" s="72">
        <f>IF('User inputs - run and wind farm'!E7&lt;&gt;3,0,'User inputs - run and wind farm'!G36*'User inputs - bird impacts'!H118*'User inputs - bird impacts'!H123*'User inputs - bird impacts'!H124)</f>
        <v>0</v>
      </c>
      <c r="N20" s="72" t="str">
        <f>IF('User inputs - run and wind farm'!$E$9="Additive",SUM(K20:M20),"-")</f>
        <v>-</v>
      </c>
      <c r="P20" s="72">
        <f>'User inputs - run and wind farm'!E36*'User inputs - bird impacts'!J36*'User inputs - bird impacts'!J41*'User inputs - bird impacts'!J42</f>
        <v>0</v>
      </c>
      <c r="Q20" s="72">
        <f>IF('User inputs - run and wind farm'!E7=1,0,IF('User inputs - run and wind farm'!E7="",0,'User inputs - run and wind farm'!F36*'User inputs - bird impacts'!J77*'User inputs - bird impacts'!J82*'User inputs - bird impacts'!J83))</f>
        <v>0</v>
      </c>
      <c r="R20" s="69">
        <f>IF('User inputs - run and wind farm'!$E$7&lt;&gt;3,0,'User inputs - run and wind farm'!G36*'User inputs - bird impacts'!J118*'User inputs - bird impacts'!J123*'User inputs - bird impacts'!J124)</f>
        <v>0</v>
      </c>
      <c r="S20" s="72" t="str">
        <f>IF('User inputs - run and wind farm'!$E$9="Additive",SUM(P20:R20),"-")</f>
        <v>-</v>
      </c>
      <c r="U20" s="72">
        <f>'User inputs - run and wind farm'!E36*'User inputs - bird impacts'!L36*'User inputs - bird impacts'!L41*'User inputs - bird impacts'!L42</f>
        <v>0</v>
      </c>
      <c r="V20" s="72">
        <f>IF('User inputs - run and wind farm'!E7=1,0,IF('User inputs - run and wind farm'!E7="",0,'User inputs - run and wind farm'!F36*'User inputs - bird impacts'!L77*'User inputs - bird impacts'!L82*'User inputs - bird impacts'!L83))</f>
        <v>0</v>
      </c>
      <c r="W20" s="72">
        <f>IF('User inputs - run and wind farm'!E7&lt;&gt;3,0,'User inputs - run and wind farm'!G36*'User inputs - bird impacts'!L118*'User inputs - bird impacts'!L123*'User inputs - bird impacts'!L124)</f>
        <v>0</v>
      </c>
      <c r="X20" s="72" t="str">
        <f>IF('User inputs - run and wind farm'!$E$9="Additive",SUM(U20:W20),"-")</f>
        <v>-</v>
      </c>
      <c r="Z20" s="72">
        <f>'User inputs - run and wind farm'!E36*'User inputs - bird impacts'!N36*'User inputs - bird impacts'!N41*'User inputs - bird impacts'!N42</f>
        <v>0</v>
      </c>
      <c r="AA20" s="72">
        <f>IF('User inputs - run and wind farm'!E7=1,0,IF('User inputs - run and wind farm'!E7="",0,'User inputs - run and wind farm'!F36*'User inputs - bird impacts'!N77*'User inputs - bird impacts'!N82*'User inputs - bird impacts'!N83))</f>
        <v>0</v>
      </c>
      <c r="AB20" s="72">
        <f>IF('User inputs - run and wind farm'!E7&lt;&gt;3,0,'User inputs - run and wind farm'!G36*'User inputs - bird impacts'!N118*'User inputs - bird impacts'!N123*'User inputs - bird impacts'!N124)</f>
        <v>0</v>
      </c>
      <c r="AC20" s="72" t="str">
        <f>IF('User inputs - run and wind farm'!$E$9="Additive",SUM(Z20:AB20),"-")</f>
        <v>-</v>
      </c>
      <c r="AS20" s="17"/>
      <c r="AT20" s="72">
        <f>'User inputs - run and wind farm'!E36*'User inputs - bird impacts'!P36*'User inputs - bird impacts'!P41*'User inputs - bird impacts'!P42</f>
        <v>0</v>
      </c>
      <c r="AU20" s="72">
        <f>IF('User inputs - run and wind farm'!$E$7=1,0,IF('User inputs - run and wind farm'!$E$7="",0,'User inputs - run and wind farm'!F36*'User inputs - bird impacts'!P77*'User inputs - bird impacts'!P82*'User inputs - bird impacts'!P83))</f>
        <v>0</v>
      </c>
      <c r="AV20" s="72">
        <f>IF('User inputs - run and wind farm'!$E$7&lt;&gt;3,0,'User inputs - run and wind farm'!G36*'User inputs - bird impacts'!P118*'User inputs - bird impacts'!P123*'User inputs - bird impacts'!P124)</f>
        <v>0</v>
      </c>
      <c r="AW20" s="72" t="str">
        <f>IF('User inputs - run and wind farm'!$E$9="Additive",SUM(AT20:AV20),"-")</f>
        <v>-</v>
      </c>
    </row>
    <row r="21" spans="4:49" ht="14.25" customHeight="1" x14ac:dyDescent="0.25">
      <c r="D21" s="49" t="s">
        <v>481</v>
      </c>
      <c r="E21" s="19"/>
      <c r="F21" s="60"/>
      <c r="G21" s="60"/>
      <c r="H21" s="60"/>
      <c r="I21" s="60"/>
      <c r="J21" s="17"/>
      <c r="K21" s="60"/>
      <c r="L21" s="60"/>
      <c r="M21" s="60"/>
      <c r="N21" s="60"/>
      <c r="P21" s="72">
        <f>'User inputs - run and wind farm'!E36*'User inputs - bird impacts'!J37*'User inputs - bird impacts'!J41*'User inputs - bird impacts'!J43</f>
        <v>0</v>
      </c>
      <c r="Q21" s="72">
        <f>IF('User inputs - run and wind farm'!E7=1,0,IF('User inputs - run and wind farm'!E7="",0,'User inputs - run and wind farm'!F36*'User inputs - bird impacts'!J78*'User inputs - bird impacts'!J82*'User inputs - bird impacts'!J84))</f>
        <v>0</v>
      </c>
      <c r="R21" s="72">
        <f>IF('User inputs - run and wind farm'!E7&lt;&gt;3,0,'User inputs - run and wind farm'!G36*'User inputs - bird impacts'!J119*'User inputs - bird impacts'!J123*'User inputs - bird impacts'!J125)</f>
        <v>0</v>
      </c>
      <c r="S21" s="72">
        <f>SUM(P21:R21)</f>
        <v>0</v>
      </c>
      <c r="U21" s="72">
        <f>'User inputs - run and wind farm'!E36*'User inputs - bird impacts'!L37*'User inputs - bird impacts'!L41*'User inputs - bird impacts'!L43</f>
        <v>0</v>
      </c>
      <c r="V21" s="72">
        <f>IF('User inputs - run and wind farm'!E7=1,0,IF('User inputs - run and wind farm'!E7="",0,'User inputs - run and wind farm'!F36*'User inputs - bird impacts'!L78*'User inputs - bird impacts'!L82*'User inputs - bird impacts'!L84))</f>
        <v>0</v>
      </c>
      <c r="W21" s="72">
        <f>IF('User inputs - run and wind farm'!E7&lt;&gt;3,0,'User inputs - run and wind farm'!G36*'User inputs - bird impacts'!L119*'User inputs - bird impacts'!L123*'User inputs - bird impacts'!L125)</f>
        <v>0</v>
      </c>
      <c r="X21" s="72" t="str">
        <f>IF('User inputs - run and wind farm'!$E$9="Additive",SUM(U21:W21),"-")</f>
        <v>-</v>
      </c>
      <c r="Z21" s="72">
        <f>'User inputs - run and wind farm'!E36*'User inputs - bird impacts'!N37*'User inputs - bird impacts'!N41*'User inputs - bird impacts'!N43</f>
        <v>0</v>
      </c>
      <c r="AA21" s="72">
        <f>IF('User inputs - run and wind farm'!E7=1,0,IF('User inputs - run and wind farm'!E7="",0,'User inputs - run and wind farm'!F36*'User inputs - bird impacts'!N78*'User inputs - bird impacts'!N82*'User inputs - bird impacts'!N84))</f>
        <v>0</v>
      </c>
      <c r="AB21" s="72">
        <f>IF('User inputs - run and wind farm'!E7&lt;&gt;3,0,'User inputs - run and wind farm'!G36*'User inputs - bird impacts'!N119*'User inputs - bird impacts'!N123*'User inputs - bird impacts'!N125)</f>
        <v>0</v>
      </c>
      <c r="AC21" s="72" t="str">
        <f>IF('User inputs - run and wind farm'!$E$9="Additive",SUM(Z21:AB21),"-")</f>
        <v>-</v>
      </c>
      <c r="AE21" s="203" t="s">
        <v>666</v>
      </c>
      <c r="AF21" s="203"/>
      <c r="AG21" s="203"/>
      <c r="AH21" s="203"/>
      <c r="AI21" s="203"/>
      <c r="AJ21" s="203"/>
      <c r="AK21" s="203"/>
      <c r="AL21" s="203"/>
      <c r="AM21" s="203"/>
      <c r="AN21" s="203"/>
      <c r="AO21" s="203"/>
      <c r="AP21" s="203"/>
      <c r="AQ21" s="203"/>
      <c r="AR21" s="203"/>
      <c r="AS21" s="17"/>
      <c r="AT21" s="60"/>
      <c r="AU21" s="60"/>
      <c r="AV21" s="60"/>
      <c r="AW21" s="60"/>
    </row>
    <row r="22" spans="4:49" ht="14.25" customHeight="1" x14ac:dyDescent="0.25">
      <c r="D22" s="49" t="s">
        <v>479</v>
      </c>
      <c r="E22" s="19"/>
      <c r="F22" s="72">
        <f>IF('User inputs - bird impacts'!F32&lt;&gt;"No",'User inputs - run and wind farm'!E36*'User inputs - bird impacts'!F38*'User inputs - bird impacts'!F41*'User inputs - bird impacts'!F43,0)</f>
        <v>0</v>
      </c>
      <c r="G22" s="72">
        <f>IF('User inputs - bird impacts'!F73="No", 0,IF('User inputs - run and wind farm'!E7=1,0,IF('User inputs - run and wind farm'!E7="",0,'User inputs - run and wind farm'!F36*'User inputs - bird impacts'!F79*'User inputs - bird impacts'!F82*'User inputs - bird impacts'!F84)))</f>
        <v>0</v>
      </c>
      <c r="H22" s="72">
        <f>IF('User inputs - bird impacts'!F114="No", 0,IF('User inputs - run and wind farm'!E7&lt;&gt;3,0,'User inputs - run and wind farm'!G36*'User inputs - bird impacts'!F120*'User inputs - bird impacts'!F123*'User inputs - bird impacts'!F125))</f>
        <v>0</v>
      </c>
      <c r="I22" s="72" t="str">
        <f>IF('User inputs - run and wind farm'!$E$9="Additive",SUM(F22:H22),"-")</f>
        <v>-</v>
      </c>
      <c r="J22" s="17"/>
      <c r="K22" s="72">
        <f>'User inputs - run and wind farm'!E36*'User inputs - bird impacts'!H38*'User inputs - bird impacts'!H41*'User inputs - bird impacts'!H43</f>
        <v>0</v>
      </c>
      <c r="L22" s="72">
        <f>IF('User inputs - run and wind farm'!E7=1,0,IF('User inputs - run and wind farm'!E7="",0,'User inputs - run and wind farm'!F36*'User inputs - bird impacts'!H79*'User inputs - bird impacts'!H82*'User inputs - bird impacts'!H84))</f>
        <v>0</v>
      </c>
      <c r="M22" s="72">
        <f>IF('User inputs - run and wind farm'!E7&lt;&gt;3,0,'User inputs - run and wind farm'!G36*'User inputs - bird impacts'!H120*'User inputs - bird impacts'!H123*'User inputs - bird impacts'!H125)</f>
        <v>0</v>
      </c>
      <c r="N22" s="72" t="str">
        <f>IF('User inputs - run and wind farm'!$E$9="Additive",SUM(K22:M22),"-")</f>
        <v>-</v>
      </c>
      <c r="P22" s="60"/>
      <c r="Q22" s="60"/>
      <c r="R22" s="60"/>
      <c r="S22" s="60"/>
      <c r="U22" s="72">
        <f>'User inputs - run and wind farm'!E36*'User inputs - bird impacts'!L38*'User inputs - bird impacts'!L41*'User inputs - bird impacts'!L43</f>
        <v>0</v>
      </c>
      <c r="V22" s="72">
        <f>IF('User inputs - run and wind farm'!E7=1,0,IF('User inputs - run and wind farm'!E7="",0,'User inputs - run and wind farm'!F36*'User inputs - bird impacts'!L79*'User inputs - bird impacts'!L82*'User inputs - bird impacts'!L84))</f>
        <v>0</v>
      </c>
      <c r="W22" s="72">
        <f>IF('User inputs - run and wind farm'!E7&lt;&gt;3,0,'User inputs - run and wind farm'!G36*'User inputs - bird impacts'!L120*'User inputs - bird impacts'!L123*'User inputs - bird impacts'!L125)</f>
        <v>0</v>
      </c>
      <c r="X22" s="72" t="str">
        <f>IF('User inputs - run and wind farm'!$E$9="Additive",SUM(U22:W22),"-")</f>
        <v>-</v>
      </c>
      <c r="Z22" s="60"/>
      <c r="AA22" s="60"/>
      <c r="AB22" s="60"/>
      <c r="AC22" s="60"/>
      <c r="AE22" s="203"/>
      <c r="AF22" s="203"/>
      <c r="AG22" s="203"/>
      <c r="AH22" s="203"/>
      <c r="AI22" s="203"/>
      <c r="AJ22" s="203"/>
      <c r="AK22" s="203"/>
      <c r="AL22" s="203"/>
      <c r="AM22" s="203"/>
      <c r="AN22" s="203"/>
      <c r="AO22" s="203"/>
      <c r="AP22" s="203"/>
      <c r="AQ22" s="203"/>
      <c r="AR22" s="203"/>
      <c r="AS22" s="17"/>
      <c r="AT22" s="72">
        <f>'User inputs - run and wind farm'!E36*'User inputs - bird impacts'!P38*'User inputs - bird impacts'!P41*'User inputs - bird impacts'!P43</f>
        <v>0</v>
      </c>
      <c r="AU22" s="72">
        <f>IF('User inputs - run and wind farm'!$E$7=1,0,IF('User inputs - run and wind farm'!$E$7="",0,'User inputs - run and wind farm'!F36*'User inputs - bird impacts'!P79*'User inputs - bird impacts'!P82*'User inputs - bird impacts'!P84))</f>
        <v>0</v>
      </c>
      <c r="AV22" s="72">
        <f>IF('User inputs - run and wind farm'!$E$7&lt;&gt;3,0,'User inputs - run and wind farm'!G36*'User inputs - bird impacts'!P120*'User inputs - bird impacts'!P123*'User inputs - bird impacts'!P125)</f>
        <v>0</v>
      </c>
      <c r="AW22" s="72" t="str">
        <f>IF('User inputs - run and wind farm'!$E$9="Additive",SUM(AT22:AV22),"-")</f>
        <v>-</v>
      </c>
    </row>
    <row r="23" spans="4:49" x14ac:dyDescent="0.25">
      <c r="D23" s="49" t="s">
        <v>482</v>
      </c>
      <c r="E23" s="19"/>
      <c r="F23" s="72">
        <f>IF('User inputs - bird impacts'!F32&lt;&gt;"No",'User inputs - run and wind farm'!E36*'User inputs - bird impacts'!F39*'User inputs - bird impacts'!F41*'User inputs - bird impacts'!F43,0)</f>
        <v>0</v>
      </c>
      <c r="G23" s="72">
        <f>IF('User inputs - bird impacts'!F73="No", 0,IF('User inputs - run and wind farm'!E7=1,0,IF('User inputs - run and wind farm'!E7="",0,'User inputs - run and wind farm'!F36*'User inputs - bird impacts'!F80*'User inputs - bird impacts'!F82*'User inputs - bird impacts'!F84)))</f>
        <v>0</v>
      </c>
      <c r="H23" s="72">
        <f>IF('User inputs - bird impacts'!F114="No", 0,IF('User inputs - run and wind farm'!E7&lt;&gt;3,0,'User inputs - run and wind farm'!G36*'User inputs - bird impacts'!F121*'User inputs - bird impacts'!F123*'User inputs - bird impacts'!F125))</f>
        <v>0</v>
      </c>
      <c r="I23" s="72" t="str">
        <f>IF('User inputs - run and wind farm'!E9="Additive",SUM(F23:H23), "-")</f>
        <v>-</v>
      </c>
      <c r="J23" s="17"/>
      <c r="K23" s="72">
        <f>'User inputs - run and wind farm'!E36*'User inputs - bird impacts'!H39*'User inputs - bird impacts'!H41*'User inputs - bird impacts'!H43</f>
        <v>0</v>
      </c>
      <c r="L23" s="72">
        <f>IF('User inputs - run and wind farm'!E7=1,0,IF('User inputs - run and wind farm'!E7="",0,'User inputs - run and wind farm'!F36*'User inputs - bird impacts'!H80*'User inputs - bird impacts'!H82*'User inputs - bird impacts'!H84))</f>
        <v>0</v>
      </c>
      <c r="M23" s="72">
        <f>IF('User inputs - run and wind farm'!E7&lt;&gt;3,0,'User inputs - run and wind farm'!G36*'User inputs - bird impacts'!H121*'User inputs - bird impacts'!H123*'User inputs - bird impacts'!H125)</f>
        <v>0</v>
      </c>
      <c r="N23" s="72" t="str">
        <f>IF('User inputs - run and wind farm'!$E$9="Additive",SUM(K23:M23),"-")</f>
        <v>-</v>
      </c>
      <c r="P23" s="60"/>
      <c r="Q23" s="60"/>
      <c r="R23" s="60"/>
      <c r="S23" s="60"/>
      <c r="U23" s="72">
        <f>'User inputs - run and wind farm'!E36*'User inputs - bird impacts'!L39*'User inputs - bird impacts'!L41*'User inputs - bird impacts'!L43</f>
        <v>0</v>
      </c>
      <c r="V23" s="72">
        <f>IF('User inputs - run and wind farm'!E7=1,0,IF('User inputs - run and wind farm'!E7="",0,'User inputs - run and wind farm'!F36*'User inputs - bird impacts'!L80*'User inputs - bird impacts'!L82*'User inputs - bird impacts'!L84))</f>
        <v>0</v>
      </c>
      <c r="W23" s="72">
        <f>IF('User inputs - run and wind farm'!E7&lt;&gt;3,0,'User inputs - run and wind farm'!G36*'User inputs - bird impacts'!L121*'User inputs - bird impacts'!L123*'User inputs - bird impacts'!L125)</f>
        <v>0</v>
      </c>
      <c r="X23" s="72" t="str">
        <f>IF('User inputs - run and wind farm'!$E$9="Additive",SUM(U23:W23),"-")</f>
        <v>-</v>
      </c>
      <c r="Z23" s="60"/>
      <c r="AA23" s="60"/>
      <c r="AB23" s="60"/>
      <c r="AC23" s="60"/>
      <c r="AS23" s="17"/>
      <c r="AT23" s="72">
        <f>'User inputs - run and wind farm'!E36*'User inputs - bird impacts'!P39*'User inputs - bird impacts'!P41*'User inputs - bird impacts'!P43</f>
        <v>0</v>
      </c>
      <c r="AU23" s="72">
        <f>IF('User inputs - run and wind farm'!$E$7=1,0,IF('User inputs - run and wind farm'!$E$7="",0,'User inputs - run and wind farm'!F36*'User inputs - bird impacts'!P80*'User inputs - bird impacts'!P82*'User inputs - bird impacts'!P84))</f>
        <v>0</v>
      </c>
      <c r="AV23" s="72">
        <f>IF('User inputs - run and wind farm'!$E$7&lt;&gt;3,0,'User inputs - run and wind farm'!G36*'User inputs - bird impacts'!P121*'User inputs - bird impacts'!P123*'User inputs - bird impacts'!P125)</f>
        <v>0</v>
      </c>
      <c r="AW23" s="72" t="str">
        <f>IF('User inputs - run and wind farm'!$E$9="Additive",SUM(AT23:AV23),"-")</f>
        <v>-</v>
      </c>
    </row>
    <row r="24" spans="4:49" ht="9.9499999999999993" customHeight="1" x14ac:dyDescent="0.25">
      <c r="D24" s="4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S24" s="19"/>
      <c r="AT24" s="19"/>
      <c r="AU24" s="19"/>
      <c r="AV24" s="19"/>
      <c r="AW24" s="19"/>
    </row>
    <row r="25" spans="4:49" x14ac:dyDescent="0.25">
      <c r="D25" s="46" t="s">
        <v>485</v>
      </c>
      <c r="E25" s="16"/>
      <c r="F25" s="72">
        <f>SUM(F20:F23)</f>
        <v>0</v>
      </c>
      <c r="G25" s="72">
        <f>IF('User inputs - run and wind farm'!E7=1,0,IF('User inputs - run and wind farm'!E7="",0,SUM(G20:G23)))</f>
        <v>0</v>
      </c>
      <c r="H25" s="72">
        <f>IF('User inputs - run and wind farm'!E7&lt;&gt;3,0,SUM(H20:H23))</f>
        <v>0</v>
      </c>
      <c r="I25" s="72" t="str">
        <f>IF('User inputs - run and wind farm'!$E$9="Additive",SUM(I20:I23),"-")</f>
        <v>-</v>
      </c>
      <c r="J25" s="17"/>
      <c r="K25" s="72">
        <f>SUM(K20:K23)</f>
        <v>0</v>
      </c>
      <c r="L25" s="72">
        <f>IF('User inputs - run and wind farm'!E7=1,0,IF('User inputs - run and wind farm'!E7="",0,SUM(L20:L23)))</f>
        <v>0</v>
      </c>
      <c r="M25" s="72">
        <f>IF('User inputs - run and wind farm'!E7&lt;&gt;3,0,SUM(M20:M23))</f>
        <v>0</v>
      </c>
      <c r="N25" s="72" t="str">
        <f>IF('User inputs - run and wind farm'!$E$9="Additive",SUM(N20:N23),"-")</f>
        <v>-</v>
      </c>
      <c r="P25" s="72">
        <f>SUM(P20:P23)</f>
        <v>0</v>
      </c>
      <c r="Q25" s="72">
        <f>IF('User inputs - run and wind farm'!E7=1,0,IF('User inputs - run and wind farm'!E7="",0,SUM(Q20:Q23)))</f>
        <v>0</v>
      </c>
      <c r="R25" s="72">
        <f>IF('User inputs - run and wind farm'!E7&lt;&gt;3,0,SUM(R20:R23))</f>
        <v>0</v>
      </c>
      <c r="S25" s="72" t="str">
        <f>IF('User inputs - run and wind farm'!$E$9="Additive",SUM(S20:S23),"-")</f>
        <v>-</v>
      </c>
      <c r="U25" s="72">
        <f>SUM(U20:U23)</f>
        <v>0</v>
      </c>
      <c r="V25" s="72">
        <f>IF('User inputs - run and wind farm'!E7=1,0,IF('User inputs - run and wind farm'!E7="",0,SUM(V20:V23)))</f>
        <v>0</v>
      </c>
      <c r="W25" s="72">
        <f>IF('User inputs - run and wind farm'!E7&lt;&gt;3,0,SUM(W20:W23))</f>
        <v>0</v>
      </c>
      <c r="X25" s="72" t="str">
        <f>IF('User inputs - run and wind farm'!$E$9="Additive",SUM(X20:X23),"-")</f>
        <v>-</v>
      </c>
      <c r="Z25" s="72">
        <f>SUM(Z20:Z23)</f>
        <v>0</v>
      </c>
      <c r="AA25" s="72">
        <f>IF('User inputs - run and wind farm'!E7=1,0,IF('User inputs - run and wind farm'!E7="",0,SUM(AA20:AA23)))</f>
        <v>0</v>
      </c>
      <c r="AB25" s="72">
        <f>IF('User inputs - run and wind farm'!E7&lt;&gt;3,0,SUM(AB20:AB23))</f>
        <v>0</v>
      </c>
      <c r="AC25" s="72" t="str">
        <f>IF('User inputs - run and wind farm'!$E$9="Additive",SUM(AC20:AC23),"-")</f>
        <v>-</v>
      </c>
      <c r="AS25" s="17"/>
      <c r="AT25" s="72">
        <f>SUM(AT20:AT23)</f>
        <v>0</v>
      </c>
      <c r="AU25" s="72">
        <f>IF('User inputs - run and wind farm'!$E$7=1,0,IF('User inputs - run and wind farm'!$E$7="",0,SUM(AU20:AU23)))</f>
        <v>0</v>
      </c>
      <c r="AV25" s="72">
        <f>IF('User inputs - run and wind farm'!$E$7&lt;&gt;3,0,SUM(AV20:AV23))</f>
        <v>0</v>
      </c>
      <c r="AW25" s="72" t="str">
        <f>IF('User inputs - run and wind farm'!$E$9="Additive",SUM(AW20:AW23),"-")</f>
        <v>-</v>
      </c>
    </row>
    <row r="26" spans="4:49" x14ac:dyDescent="0.25">
      <c r="D26" s="73"/>
      <c r="E26" s="73"/>
      <c r="F26" s="39"/>
      <c r="G26" s="39"/>
      <c r="H26" s="39"/>
      <c r="I26" s="39"/>
      <c r="J26" s="17"/>
      <c r="AS26" s="17"/>
    </row>
    <row r="27" spans="4:49" x14ac:dyDescent="0.25">
      <c r="D27" s="24" t="s">
        <v>246</v>
      </c>
      <c r="E27" s="24"/>
      <c r="F27" s="74"/>
      <c r="G27" s="74"/>
      <c r="H27" s="74"/>
      <c r="I27" s="74"/>
      <c r="J27" s="74"/>
      <c r="AS27" s="74"/>
    </row>
    <row r="28" spans="4:49" x14ac:dyDescent="0.25">
      <c r="D28" s="24"/>
      <c r="E28" s="24"/>
      <c r="F28" s="74"/>
      <c r="G28" s="74"/>
      <c r="H28" s="74"/>
      <c r="I28" s="74"/>
      <c r="J28" s="74"/>
      <c r="AS28" s="74"/>
    </row>
    <row r="29" spans="4:49" x14ac:dyDescent="0.25">
      <c r="D29" s="49" t="s">
        <v>480</v>
      </c>
      <c r="E29" s="19"/>
      <c r="F29" s="72">
        <f>F20*'User inputs - bird populations'!G24*'User inputs - bird populations'!G25*'User inputs - bird populations'!G26</f>
        <v>0</v>
      </c>
      <c r="G29" s="72">
        <f>IF('User inputs - run and wind farm'!E7=1,0,IF('User inputs - run and wind farm'!E7="",0,G20*'User inputs - bird populations'!G55*'User inputs - bird populations'!G56*'User inputs - bird populations'!G57))</f>
        <v>0</v>
      </c>
      <c r="H29" s="72">
        <f>IF('User inputs - run and wind farm'!E7&lt;&gt;3,0,H20*'User inputs - bird populations'!G86*'User inputs - bird populations'!G87*'User inputs - bird populations'!G88)</f>
        <v>0</v>
      </c>
      <c r="I29" s="72" t="str">
        <f>IF('User inputs - run and wind farm'!$E$9="Additive",SUM(F29:H29),"-")</f>
        <v>-</v>
      </c>
      <c r="J29" s="74"/>
      <c r="K29" s="72">
        <f>K20*'User inputs - bird populations'!J24*'User inputs - bird populations'!J25*'User inputs - bird populations'!J26</f>
        <v>0</v>
      </c>
      <c r="L29" s="72">
        <f>IF('User inputs - run and wind farm'!E7=1,0,IF('User inputs - run and wind farm'!E7="",0,L20*'User inputs - bird populations'!J55*'User inputs - bird populations'!J56*'User inputs - bird populations'!J57))</f>
        <v>0</v>
      </c>
      <c r="M29" s="72">
        <f>IF('User inputs - run and wind farm'!E7&lt;&gt;3,0,M20*'User inputs - bird populations'!J86*'User inputs - bird populations'!J87*'User inputs - bird populations'!J88)</f>
        <v>0</v>
      </c>
      <c r="N29" s="72" t="str">
        <f>IF('User inputs - run and wind farm'!$E$9="Additive",SUM(K29:M29),"-")</f>
        <v>-</v>
      </c>
      <c r="P29" s="72">
        <f>P20*'User inputs - bird populations'!M24*'User inputs - bird populations'!M25*'User inputs - bird populations'!M26</f>
        <v>0</v>
      </c>
      <c r="Q29" s="72">
        <f>IF('User inputs - run and wind farm'!E7=1,0,IF('User inputs - run and wind farm'!E7="",0,Q20*'User inputs - bird populations'!M55*'User inputs - bird populations'!M56*'User inputs - bird populations'!M57))</f>
        <v>0</v>
      </c>
      <c r="R29" s="72">
        <f>IF('User inputs - run and wind farm'!E7&lt;&gt;3,0,R20*'User inputs - bird populations'!M86*'User inputs - bird populations'!M87*'User inputs - bird populations'!M88)</f>
        <v>0</v>
      </c>
      <c r="S29" s="72" t="str">
        <f>IF('User inputs - run and wind farm'!$E$9="Additive",SUM(P29:R29),"-")</f>
        <v>-</v>
      </c>
      <c r="U29" s="72">
        <f>U20*'User inputs - bird populations'!P24*'User inputs - bird populations'!P25*'User inputs - bird populations'!P26</f>
        <v>0</v>
      </c>
      <c r="V29" s="72">
        <f>IF('User inputs - run and wind farm'!E7=1,0,IF('User inputs - run and wind farm'!E7="",0,V20*'User inputs - bird populations'!P55*'User inputs - bird populations'!P56*'User inputs - bird populations'!P57))</f>
        <v>0</v>
      </c>
      <c r="W29" s="72">
        <f>IF('User inputs - run and wind farm'!E7&lt;&gt;3,0,W20*'User inputs - bird populations'!P86*'User inputs - bird populations'!P87*'User inputs - bird populations'!P88)</f>
        <v>0</v>
      </c>
      <c r="X29" s="72" t="str">
        <f>IF('User inputs - run and wind farm'!$E$9="Additive",SUM(U29:W29),"-")</f>
        <v>-</v>
      </c>
      <c r="Z29" s="72">
        <f>Z20*'User inputs - bird populations'!S24*'User inputs - bird populations'!S25*'User inputs - bird populations'!S26</f>
        <v>0</v>
      </c>
      <c r="AA29" s="72">
        <f>IF('User inputs - run and wind farm'!E7=1,0,IF('User inputs - run and wind farm'!E7="",0,AA20*'User inputs - bird populations'!S55*'User inputs - bird populations'!S56*'User inputs - bird populations'!S57))</f>
        <v>0</v>
      </c>
      <c r="AB29" s="72">
        <f>IF('User inputs - run and wind farm'!E7&lt;&gt;3,0,AB20*'User inputs - bird populations'!S86*'User inputs - bird populations'!S87*'User inputs - bird populations'!S88)</f>
        <v>0</v>
      </c>
      <c r="AC29" s="72" t="str">
        <f>IF('User inputs - run and wind farm'!$E$9="Additive",SUM(Z29:AB29),"-")</f>
        <v>-</v>
      </c>
      <c r="AS29" s="74"/>
      <c r="AT29" s="72">
        <f>AT20*'User inputs - bird populations'!AE24*'User inputs - bird populations'!AE25*'User inputs - bird populations'!AE26</f>
        <v>0</v>
      </c>
      <c r="AU29" s="72">
        <f>IF('User inputs - run and wind farm'!E7=1,0,IF('User inputs - run and wind farm'!E7="",0,AU20*'User inputs - bird populations'!AE55*'User inputs - bird populations'!AE56*'User inputs - bird populations'!AE57))</f>
        <v>0</v>
      </c>
      <c r="AV29" s="72">
        <f>IF('User inputs - run and wind farm'!E7&lt;&gt;3,0,AV20*'User inputs - bird populations'!AE86*'User inputs - bird populations'!AE87*'User inputs - bird populations'!AE88)</f>
        <v>0</v>
      </c>
      <c r="AW29" s="72" t="str">
        <f>IF('User inputs - run and wind farm'!$E$9="Additive",SUM(AT29:AV29),"-")</f>
        <v>-</v>
      </c>
    </row>
    <row r="30" spans="4:49" x14ac:dyDescent="0.25">
      <c r="D30" s="49" t="s">
        <v>481</v>
      </c>
      <c r="E30" s="19"/>
      <c r="F30" s="60"/>
      <c r="G30" s="60"/>
      <c r="H30" s="60"/>
      <c r="I30" s="60"/>
      <c r="J30" s="74"/>
      <c r="K30" s="60"/>
      <c r="L30" s="60"/>
      <c r="M30" s="60"/>
      <c r="N30" s="60"/>
      <c r="P30" s="72">
        <f>P21*'User inputs - bird populations'!M28*'User inputs - bird populations'!M29*'User inputs - bird populations'!M30</f>
        <v>0</v>
      </c>
      <c r="Q30" s="72">
        <f>IF('User inputs - run and wind farm'!E7=1,0,IF('User inputs - run and wind farm'!E7="",0,Q21*'User inputs - bird populations'!M59*'User inputs - bird populations'!M60*'User inputs - bird populations'!M61))</f>
        <v>0</v>
      </c>
      <c r="R30" s="72">
        <f>IF('User inputs - run and wind farm'!E7&lt;&gt;3,0,R21*'User inputs - bird populations'!M90*'User inputs - bird populations'!M91*'User inputs - bird populations'!M92)</f>
        <v>0</v>
      </c>
      <c r="S30" s="72" t="str">
        <f>IF('User inputs - run and wind farm'!$E$9="Additive",SUM(P30:R30),"-")</f>
        <v>-</v>
      </c>
      <c r="U30" s="72">
        <f>U21*'User inputs - bird populations'!P28*'User inputs - bird populations'!P29*'User inputs - bird populations'!P30</f>
        <v>0</v>
      </c>
      <c r="V30" s="72">
        <f>IF('User inputs - run and wind farm'!E7=1,0,IF('User inputs - run and wind farm'!E7="",0,V21*'User inputs - bird populations'!P59*'User inputs - bird populations'!P60*'User inputs - bird populations'!P61))</f>
        <v>0</v>
      </c>
      <c r="W30" s="72">
        <f>IF('User inputs - run and wind farm'!E7&lt;&gt;3,0,W21*'User inputs - bird populations'!P90*'User inputs - bird populations'!P91*'User inputs - bird populations'!P92)</f>
        <v>0</v>
      </c>
      <c r="X30" s="72" t="str">
        <f>IF('User inputs - run and wind farm'!$E$9="Additive",SUM(U30:W30),"-")</f>
        <v>-</v>
      </c>
      <c r="Z30" s="72">
        <f>Z21*'User inputs - bird populations'!S28*'User inputs - bird populations'!S29*'User inputs - bird populations'!S30</f>
        <v>0</v>
      </c>
      <c r="AA30" s="72">
        <f>IF('User inputs - run and wind farm'!E7=1,0,IF('User inputs - run and wind farm'!E7="",0,AA21*'User inputs - bird populations'!S59*'User inputs - bird populations'!S60*'User inputs - bird populations'!S61))</f>
        <v>0</v>
      </c>
      <c r="AB30" s="72">
        <f>IF('User inputs - run and wind farm'!E7&lt;&gt;3,0,AB21*'User inputs - bird populations'!S90*'User inputs - bird populations'!S91*'User inputs - bird populations'!S92)</f>
        <v>0</v>
      </c>
      <c r="AC30" s="72" t="str">
        <f>IF('User inputs - run and wind farm'!$E$9="Additive",SUM(Z30:AB30),"-")</f>
        <v>-</v>
      </c>
      <c r="AS30" s="74"/>
      <c r="AT30" s="60"/>
      <c r="AU30" s="60"/>
      <c r="AV30" s="60"/>
      <c r="AW30" s="60"/>
    </row>
    <row r="31" spans="4:49" x14ac:dyDescent="0.25">
      <c r="D31" s="49" t="s">
        <v>479</v>
      </c>
      <c r="E31" s="19"/>
      <c r="F31" s="72">
        <f>F22*'User inputs - bird populations'!G32*'User inputs - bird populations'!G33*'User inputs - bird populations'!G34</f>
        <v>0</v>
      </c>
      <c r="G31" s="72">
        <f>IF('User inputs - run and wind farm'!E7=1,0,IF('User inputs - run and wind farm'!E7="",0,G22*'User inputs - bird populations'!G63*'User inputs - bird populations'!G64*'User inputs - bird populations'!G65))</f>
        <v>0</v>
      </c>
      <c r="H31" s="72">
        <f>IF('User inputs - run and wind farm'!E7&lt;&gt;3,0,H22*'User inputs - bird populations'!G94*'User inputs - bird populations'!G95*'User inputs - bird populations'!G96)</f>
        <v>0</v>
      </c>
      <c r="I31" s="72" t="str">
        <f>IF('User inputs - run and wind farm'!E9="Additive",SUM(F31:H31),"-")</f>
        <v>-</v>
      </c>
      <c r="J31" s="74"/>
      <c r="K31" s="72">
        <f>K22*'User inputs - bird populations'!J32*'User inputs - bird populations'!J33*'User inputs - bird populations'!J34</f>
        <v>0</v>
      </c>
      <c r="L31" s="72">
        <f>IF('User inputs - run and wind farm'!E7=1,0,IF('User inputs - run and wind farm'!E7="",0,L22*'User inputs - bird populations'!J63*'User inputs - bird populations'!J64*'User inputs - bird populations'!J65))</f>
        <v>0</v>
      </c>
      <c r="M31" s="72">
        <f>IF('User inputs - run and wind farm'!E7&lt;&gt;3,0,M22*'User inputs - bird populations'!J94*'User inputs - bird populations'!J95*'User inputs - bird populations'!J96)</f>
        <v>0</v>
      </c>
      <c r="N31" s="72" t="str">
        <f>IF('User inputs - run and wind farm'!$E$9="Additive",SUM(K31:M31),"-")</f>
        <v>-</v>
      </c>
      <c r="P31" s="60"/>
      <c r="Q31" s="60"/>
      <c r="R31" s="60"/>
      <c r="S31" s="60"/>
      <c r="U31" s="72">
        <f>U22*'User inputs - bird populations'!P32*'User inputs - bird populations'!P33*'User inputs - bird populations'!P34</f>
        <v>0</v>
      </c>
      <c r="V31" s="72">
        <f>IF('User inputs - run and wind farm'!E7=1,0,IF('User inputs - run and wind farm'!E7="",0,V22*'User inputs - bird populations'!P63*'User inputs - bird populations'!P64*'User inputs - bird populations'!P65))</f>
        <v>0</v>
      </c>
      <c r="W31" s="72">
        <f>IF('User inputs - run and wind farm'!E7&lt;&gt;3,0,W22*'User inputs - bird populations'!P94*'User inputs - bird populations'!P95*'User inputs - bird populations'!P96)</f>
        <v>0</v>
      </c>
      <c r="X31" s="72" t="str">
        <f>IF('User inputs - run and wind farm'!$E$9="Additive",SUM(U31:W31),"-")</f>
        <v>-</v>
      </c>
      <c r="Z31" s="60"/>
      <c r="AA31" s="60"/>
      <c r="AB31" s="60"/>
      <c r="AC31" s="60"/>
      <c r="AS31" s="74"/>
      <c r="AT31" s="72">
        <f>AT22*'User inputs - bird populations'!AE32*'User inputs - bird populations'!AE33*'User inputs - bird populations'!AE34</f>
        <v>0</v>
      </c>
      <c r="AU31" s="72">
        <f>IF('User inputs - run and wind farm'!E7=1,0,IF('User inputs - run and wind farm'!E7="",0,AU22*'User inputs - bird populations'!AE63*'User inputs - bird populations'!AE64*'User inputs - bird populations'!AE65))</f>
        <v>0</v>
      </c>
      <c r="AV31" s="72">
        <f>IF('User inputs - run and wind farm'!E7&lt;&gt;3,0,AV22*'User inputs - bird populations'!AE94*'User inputs - bird populations'!AE95*'User inputs - bird populations'!AE96)</f>
        <v>0</v>
      </c>
      <c r="AW31" s="72" t="str">
        <f>IF('User inputs - run and wind farm'!$E$9="Additive",SUM(AT31:AV31),"-")</f>
        <v>-</v>
      </c>
    </row>
    <row r="32" spans="4:49" x14ac:dyDescent="0.25">
      <c r="D32" s="49" t="s">
        <v>482</v>
      </c>
      <c r="E32" s="19"/>
      <c r="F32" s="72">
        <f>F23*'User inputs - bird populations'!G36*'User inputs - bird populations'!G37*'User inputs - bird populations'!G38</f>
        <v>0</v>
      </c>
      <c r="G32" s="72">
        <f>IF('User inputs - run and wind farm'!E7=1,0,IF('User inputs - run and wind farm'!E7="",0,G23*'User inputs - bird populations'!G67*'User inputs - bird populations'!G68*'User inputs - bird populations'!G69))</f>
        <v>0</v>
      </c>
      <c r="H32" s="72">
        <f>IF('User inputs - run and wind farm'!E7&lt;&gt;3,0,H23*'User inputs - bird populations'!G98*'User inputs - bird populations'!G99*'User inputs - bird populations'!G100)</f>
        <v>0</v>
      </c>
      <c r="I32" s="72" t="str">
        <f>IF('User inputs - run and wind farm'!E9="Additive",SUM(F32:H32),"-")</f>
        <v>-</v>
      </c>
      <c r="J32" s="74"/>
      <c r="K32" s="72">
        <f>K23*'User inputs - bird populations'!J36*'User inputs - bird populations'!J37*'User inputs - bird populations'!J38</f>
        <v>0</v>
      </c>
      <c r="L32" s="72">
        <f>IF('User inputs - run and wind farm'!E7=1,0,IF('User inputs - run and wind farm'!E7="",0,L23*'User inputs - bird populations'!J67*'User inputs - bird populations'!J68*'User inputs - bird populations'!J69))</f>
        <v>0</v>
      </c>
      <c r="M32" s="72">
        <f>IF('User inputs - run and wind farm'!E7&lt;&gt;3,0,M23*'User inputs - bird populations'!J98*'User inputs - bird populations'!J99*'User inputs - bird populations'!J100)</f>
        <v>0</v>
      </c>
      <c r="N32" s="72" t="str">
        <f>IF('User inputs - run and wind farm'!$E$9="Additive",SUM(K32:M32),"-")</f>
        <v>-</v>
      </c>
      <c r="P32" s="60"/>
      <c r="Q32" s="60"/>
      <c r="R32" s="60"/>
      <c r="S32" s="60"/>
      <c r="U32" s="72">
        <f>U23*'User inputs - bird populations'!P36*'User inputs - bird populations'!P37*'User inputs - bird populations'!P38</f>
        <v>0</v>
      </c>
      <c r="V32" s="72">
        <f>IF('User inputs - run and wind farm'!E7=1,0,IF('User inputs - run and wind farm'!E7="",0,V23*'User inputs - bird populations'!P67*'User inputs - bird populations'!P68*'User inputs - bird populations'!P69))</f>
        <v>0</v>
      </c>
      <c r="W32" s="72">
        <f>IF('User inputs - run and wind farm'!E7&lt;&gt;3,0,W23*'User inputs - bird populations'!P98*'User inputs - bird populations'!P99*'User inputs - bird populations'!P100)</f>
        <v>0</v>
      </c>
      <c r="X32" s="72" t="str">
        <f>IF('User inputs - run and wind farm'!$E$9="Additive",SUM(U32:W32),"-")</f>
        <v>-</v>
      </c>
      <c r="Z32" s="60"/>
      <c r="AA32" s="60"/>
      <c r="AB32" s="60"/>
      <c r="AC32" s="60"/>
      <c r="AS32" s="74"/>
      <c r="AT32" s="72">
        <f>AT23*'User inputs - bird populations'!AE36*'User inputs - bird populations'!AE37*'User inputs - bird populations'!AE38</f>
        <v>0</v>
      </c>
      <c r="AU32" s="72">
        <f>IF('User inputs - run and wind farm'!E7=1,0,IF('User inputs - run and wind farm'!E7="",0,AU23*'User inputs - bird populations'!AE67*'User inputs - bird populations'!AE68*'User inputs - bird populations'!AE69))</f>
        <v>0</v>
      </c>
      <c r="AV32" s="72">
        <f>IF('User inputs - run and wind farm'!E7&lt;&gt;3,0,AV23*'User inputs - bird populations'!AE98*'User inputs - bird populations'!AE99*'User inputs - bird populations'!AE100)</f>
        <v>0</v>
      </c>
      <c r="AW32" s="72" t="str">
        <f>IF('User inputs - run and wind farm'!$E$9="Additive",SUM(AT32:AV32),"-")</f>
        <v>-</v>
      </c>
    </row>
    <row r="33" spans="3:49" ht="9.9499999999999993" customHeight="1" x14ac:dyDescent="0.25">
      <c r="D33" s="4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S33" s="19"/>
      <c r="AT33" s="19"/>
      <c r="AU33" s="19"/>
      <c r="AV33" s="19"/>
      <c r="AW33" s="19"/>
    </row>
    <row r="34" spans="3:49" x14ac:dyDescent="0.25">
      <c r="D34" s="46" t="s">
        <v>484</v>
      </c>
      <c r="E34" s="16"/>
      <c r="F34" s="72">
        <f>SUM(F29:F32)</f>
        <v>0</v>
      </c>
      <c r="G34" s="72">
        <f>IF('User inputs - run and wind farm'!E7=1,0,IF('User inputs - run and wind farm'!E7="",0,SUM(G29:G32)))</f>
        <v>0</v>
      </c>
      <c r="H34" s="72">
        <f>IF('User inputs - run and wind farm'!E7&lt;&gt;3,0,SUM(H29:H32))</f>
        <v>0</v>
      </c>
      <c r="I34" s="72">
        <f t="shared" ref="I34" si="3">SUM(I29:I32)</f>
        <v>0</v>
      </c>
      <c r="J34" s="17"/>
      <c r="K34" s="72">
        <f>SUM(K29:K32)</f>
        <v>0</v>
      </c>
      <c r="L34" s="72">
        <f>IF('User inputs - run and wind farm'!E7=1,0,IF('User inputs - run and wind farm'!E7="",0,SUM(L29:L32)))</f>
        <v>0</v>
      </c>
      <c r="M34" s="72">
        <f>IF('User inputs - run and wind farm'!E7&lt;&gt;3,0,SUM(M29:M32))</f>
        <v>0</v>
      </c>
      <c r="N34" s="72" t="str">
        <f>IF('User inputs - run and wind farm'!$E$9="Additive",SUM(N29:N32),"-")</f>
        <v>-</v>
      </c>
      <c r="P34" s="72">
        <f>SUM(P29:P32)</f>
        <v>0</v>
      </c>
      <c r="Q34" s="72">
        <f>IF('User inputs - run and wind farm'!E16=1,0,IF('User inputs - run and wind farm'!E7="",0,SUM(Q29:Q32)))</f>
        <v>0</v>
      </c>
      <c r="R34" s="72">
        <f>IF('User inputs - run and wind farm'!E7&lt;&gt;3,0,SUM(R29:R32))</f>
        <v>0</v>
      </c>
      <c r="S34" s="72" t="str">
        <f>IF('User inputs - run and wind farm'!$E$9="Additive",SUM(S29:S32),"-")</f>
        <v>-</v>
      </c>
      <c r="U34" s="72">
        <f>SUM(U29:U32)</f>
        <v>0</v>
      </c>
      <c r="V34" s="72">
        <f>IF('User inputs - run and wind farm'!E16=1,0,IF('User inputs - run and wind farm'!E7="",0,SUM(V29:V32)))</f>
        <v>0</v>
      </c>
      <c r="W34" s="72">
        <f>IF('User inputs - run and wind farm'!E7&lt;&gt;3,0,SUM(W29:W32))</f>
        <v>0</v>
      </c>
      <c r="X34" s="72" t="str">
        <f>IF('User inputs - run and wind farm'!$E$9="Additive",SUM(X29:X32),"-")</f>
        <v>-</v>
      </c>
      <c r="Z34" s="72">
        <f>SUM(Z29:Z32)</f>
        <v>0</v>
      </c>
      <c r="AA34" s="72">
        <f>IF('User inputs - run and wind farm'!E16=1,0,IF('User inputs - run and wind farm'!E7="",0,SUM(AA29:AA32)))</f>
        <v>0</v>
      </c>
      <c r="AB34" s="72">
        <f>IF('User inputs - run and wind farm'!E7&lt;&gt;3,0,SUM(AB29:AB32))</f>
        <v>0</v>
      </c>
      <c r="AC34" s="72" t="str">
        <f>IF('User inputs - run and wind farm'!$E$9="Additive",SUM(AC29:AC32),"-")</f>
        <v>-</v>
      </c>
      <c r="AS34" s="17"/>
      <c r="AT34" s="72">
        <f>SUM(AT29:AT32)</f>
        <v>0</v>
      </c>
      <c r="AU34" s="72">
        <f>IF('User inputs - run and wind farm'!E7=1,0,IF('User inputs - run and wind farm'!E7="",0,SUM(AU29:AU32)))</f>
        <v>0</v>
      </c>
      <c r="AV34" s="72">
        <f>IF('User inputs - run and wind farm'!E7&lt;&gt;3,0,SUM(AV29:AV32))</f>
        <v>0</v>
      </c>
      <c r="AW34" s="72" t="str">
        <f>IF('User inputs - run and wind farm'!$E$9="Additive",SUM(AW29:AW32),"-")</f>
        <v>-</v>
      </c>
    </row>
    <row r="35" spans="3:49" x14ac:dyDescent="0.25">
      <c r="J35" s="74"/>
      <c r="AS35" s="74"/>
    </row>
    <row r="37" spans="3:49" ht="20.100000000000001" customHeight="1" x14ac:dyDescent="0.3">
      <c r="C37" s="205" t="s">
        <v>237</v>
      </c>
      <c r="D37" s="205"/>
      <c r="E37" s="52"/>
    </row>
    <row r="38" spans="3:49" ht="9.9499999999999993" customHeight="1" x14ac:dyDescent="0.3">
      <c r="D38" s="6"/>
      <c r="E38" s="6"/>
    </row>
    <row r="39" spans="3:49" ht="19.5" customHeight="1" x14ac:dyDescent="0.25">
      <c r="F39" s="202" t="s">
        <v>16</v>
      </c>
      <c r="G39" s="202"/>
      <c r="H39" s="202"/>
      <c r="I39" s="202"/>
      <c r="J39" s="30"/>
      <c r="K39" s="202" t="s">
        <v>13</v>
      </c>
      <c r="L39" s="202"/>
      <c r="M39" s="202"/>
      <c r="N39" s="202"/>
      <c r="O39" s="30"/>
      <c r="AE39" s="202" t="s">
        <v>661</v>
      </c>
      <c r="AF39" s="202"/>
      <c r="AG39" s="202"/>
      <c r="AH39" s="202"/>
      <c r="AI39" s="30"/>
      <c r="AJ39" s="202" t="s">
        <v>663</v>
      </c>
      <c r="AK39" s="202"/>
      <c r="AL39" s="202"/>
      <c r="AM39" s="202"/>
      <c r="AO39" s="202" t="s">
        <v>662</v>
      </c>
      <c r="AP39" s="202"/>
      <c r="AQ39" s="202"/>
      <c r="AR39" s="202"/>
      <c r="AS39" s="30"/>
      <c r="AT39" s="202" t="s">
        <v>664</v>
      </c>
      <c r="AU39" s="202"/>
      <c r="AV39" s="202"/>
      <c r="AW39" s="202"/>
    </row>
    <row r="40" spans="3:49" x14ac:dyDescent="0.25">
      <c r="F40" s="17" t="s">
        <v>280</v>
      </c>
      <c r="G40" s="17" t="s">
        <v>281</v>
      </c>
      <c r="H40" s="17" t="s">
        <v>282</v>
      </c>
      <c r="I40" s="17" t="s">
        <v>307</v>
      </c>
      <c r="J40" s="17"/>
      <c r="K40" s="17" t="s">
        <v>280</v>
      </c>
      <c r="L40" s="17" t="s">
        <v>281</v>
      </c>
      <c r="M40" s="17" t="s">
        <v>282</v>
      </c>
      <c r="N40" s="17" t="s">
        <v>307</v>
      </c>
      <c r="AE40" s="17" t="s">
        <v>280</v>
      </c>
      <c r="AF40" s="17" t="s">
        <v>281</v>
      </c>
      <c r="AG40" s="17" t="s">
        <v>282</v>
      </c>
      <c r="AH40" s="17" t="s">
        <v>307</v>
      </c>
      <c r="AI40" s="17"/>
      <c r="AJ40" s="17" t="s">
        <v>280</v>
      </c>
      <c r="AK40" s="17" t="s">
        <v>281</v>
      </c>
      <c r="AL40" s="17" t="s">
        <v>282</v>
      </c>
      <c r="AM40" s="17" t="s">
        <v>307</v>
      </c>
      <c r="AO40" s="17" t="s">
        <v>280</v>
      </c>
      <c r="AP40" s="17" t="s">
        <v>281</v>
      </c>
      <c r="AQ40" s="17" t="s">
        <v>282</v>
      </c>
      <c r="AR40" s="17" t="s">
        <v>307</v>
      </c>
      <c r="AS40" s="17"/>
      <c r="AT40" s="17" t="s">
        <v>280</v>
      </c>
      <c r="AU40" s="17" t="s">
        <v>281</v>
      </c>
      <c r="AV40" s="17" t="s">
        <v>282</v>
      </c>
      <c r="AW40" s="17" t="s">
        <v>307</v>
      </c>
    </row>
    <row r="41" spans="3:49" x14ac:dyDescent="0.25">
      <c r="D41" s="19" t="s">
        <v>480</v>
      </c>
      <c r="E41" s="19"/>
      <c r="F41" s="72">
        <f>IF(ISERROR('Overall collision risk'!Q38),0,'Overall collision risk'!Q38 + 0.5*'Overall collision risk'!Q42 + 0.5*'Overall collision risk'!Q43)</f>
        <v>0</v>
      </c>
      <c r="G41" s="72">
        <f>IF('User inputs - run and wind farm'!E7="",0,IF('User inputs - run and wind farm'!$E$7=1,0,IF(ISERROR('Overall collision risk'!$Q$82),0,'Overall collision risk'!$Q$82 + 0.5*'Overall collision risk'!Q86 + 0.5*'Overall collision risk'!Q87)))</f>
        <v>0</v>
      </c>
      <c r="H41" s="72">
        <f>IF('User inputs - run and wind farm'!E7&lt;&gt;3,0,IF('User inputs - run and wind farm'!$E$7 &lt;&gt; 3,0,IF(ISERROR('Overall collision risk'!$Q$126),0,'Overall collision risk'!$Q$126 + 0.5*'Overall collision risk'!Q130 + 0.5*'Overall collision risk'!Q131)))</f>
        <v>0</v>
      </c>
      <c r="I41" s="72" t="str">
        <f>IF('User inputs - run and wind farm'!$E$9="Additive",SUM(F41:H41),"-")</f>
        <v>-</v>
      </c>
      <c r="J41" s="17"/>
      <c r="K41" s="173">
        <f>IF(ISERROR('Overall collision risk'!AI38),0,IF('User inputs - bird impacts'!F8 = "Yes",('Overall collision risk'!AI38  + 0.5*'Overall collision risk'!AI42 + 0.5*'Overall collision risk'!AI43)*(1-'User inputs - bird impacts'!H24),'Overall collision risk'!AI38  + 0.5*'Overall collision risk'!AI42 + 0.5*'Overall collision risk'!AI43))</f>
        <v>0</v>
      </c>
      <c r="L41" s="72">
        <f>IF('User inputs - run and wind farm'!E7=1,0,IF('User inputs - run and wind farm'!E7="",0,IF(ISERROR('Overall collision risk'!$AI$82),0,IF('User inputs - bird impacts'!F49 = "Yes",('Overall collision risk'!$AI$82 + 0.5*'Overall collision risk'!AI86 + 0.5*'Overall collision risk'!AI87)*(1-'User inputs - bird impacts'!H65),'Overall collision risk'!$AI$82 + 0.5*'Overall collision risk'!AI86 + 0.5*'Overall collision risk'!AI87))))</f>
        <v>0</v>
      </c>
      <c r="M41" s="173">
        <f>IF('User inputs - run and wind farm'!$E$7&lt;&gt;3,0,IF(ISERROR('Overall collision risk'!$AI$126),0,IF('User inputs - bird impacts'!F90="Yes",('Overall collision risk'!$AI$126+0.5*'Overall collision risk'!AI130+0.5*'Overall collision risk'!AI131)*(1-'User inputs - bird impacts'!H106),'Overall collision risk'!$AI$126+0.5*'Overall collision risk'!AI130+0.5*'Overall collision risk'!AI131)))</f>
        <v>0</v>
      </c>
      <c r="N41" s="173" t="str">
        <f>IF('User inputs - run and wind farm'!$E$9="Additive",SUM(K41:M41),"-")</f>
        <v>-</v>
      </c>
      <c r="AE41" s="72">
        <f>IF(ISERROR('Overall collision risk'!BA38),0,'Overall collision risk'!BA38 + 0.5*'Overall collision risk'!BA40 + 0.5*'Overall collision risk'!BA41)</f>
        <v>0</v>
      </c>
      <c r="AF41" s="72">
        <f>IF('User inputs - run and wind farm'!$E$7="",0,IF('User inputs - run and wind farm'!$E$7=1,0,IF(ISERROR('Overall collision risk'!$BA$82),0,'Overall collision risk'!$BA$82 + 0.5*'Overall collision risk'!BA84 + 0.5*'Overall collision risk'!BA85)))</f>
        <v>0</v>
      </c>
      <c r="AG41" s="72">
        <f>IF('User inputs - run and wind farm'!$E$7 &lt;&gt; 3,0,IF(ISERROR('Overall collision risk'!$BA$126),0,'Overall collision risk'!$BA$126 + 0.5*'Overall collision risk'!BA128 + 0.5*'Overall collision risk'!BA129))</f>
        <v>0</v>
      </c>
      <c r="AH41" s="72" t="str">
        <f>IF('User inputs - run and wind farm'!$E$9="Additive",SUM(AE41:AG41),"-")</f>
        <v>-</v>
      </c>
      <c r="AI41" s="17"/>
      <c r="AJ41" s="72">
        <f>IF(ISERROR('Overall collision risk'!BS38),0,'Overall collision risk'!BS38 + 0.5*'Overall collision risk'!BS44 + 0.5*'Overall collision risk'!BS45)</f>
        <v>0</v>
      </c>
      <c r="AK41" s="72">
        <f>IF('User inputs - run and wind farm'!$E$7=1,0,IF('User inputs - run and wind farm'!$E$7="",0,IF('User inputs - run and wind farm'!$E$7 = 1,0,IF(ISERROR('Overall collision risk'!$BS$82),0,'Overall collision risk'!$BS$82 + 0.5*'Overall collision risk'!BS88 + 0.5*'Overall collision risk'!BS89))))</f>
        <v>0</v>
      </c>
      <c r="AL41" s="72">
        <f>IF('User inputs - run and wind farm'!$E$7&lt;&gt;3,0,IF(ISERROR('Overall collision risk'!$BS$126),0,'Overall collision risk'!$BS$126 + 0.5*'Overall collision risk'!BS132 + 0.5*'Overall collision risk'!BS133))</f>
        <v>0</v>
      </c>
      <c r="AM41" s="72" t="str">
        <f>IF('User inputs - run and wind farm'!$E$9="Additive",SUM(AJ41:AL41),"-")</f>
        <v>-</v>
      </c>
      <c r="AO41" s="72">
        <f>IF(ISERROR('Overall collision risk'!CK38),0,'Overall collision risk'!CK38 + 0.5*'Overall collision risk'!CK40 + 0.5*'Overall collision risk'!CK41)</f>
        <v>0</v>
      </c>
      <c r="AP41" s="72">
        <f>IF('User inputs - run and wind farm'!$E$7="",0,IF('User inputs - run and wind farm'!$E$7=1,0,IF(ISERROR('Overall collision risk'!$CK$82),0,'Overall collision risk'!$CK$82 + 0.5*'Overall collision risk'!CK84 + 0.5*'Overall collision risk'!CK85)))</f>
        <v>0</v>
      </c>
      <c r="AQ41" s="72">
        <f>IF('User inputs - run and wind farm'!$E$7 &lt;&gt; 3,0,IF(ISERROR('Overall collision risk'!$CK$126),0,'Overall collision risk'!$CK$126 + 0.5*'Overall collision risk'!CK128 + 0.5*'Overall collision risk'!CK129 + 0.5*'Overall collision risk'!CK130 + 0.5*'Overall collision risk'!CK131))</f>
        <v>0</v>
      </c>
      <c r="AR41" s="72" t="str">
        <f>IF('User inputs - run and wind farm'!$E$9="Additive",SUM(AO41:AQ41),"-")</f>
        <v>-</v>
      </c>
      <c r="AS41" s="17"/>
      <c r="AT41" s="72">
        <f>IF(ISERROR('Overall collision risk'!DC38),0,'Overall collision risk'!DC38 + 0.5*'Overall collision risk'!DC43 + 0.5*'Overall collision risk'!DC44)</f>
        <v>0</v>
      </c>
      <c r="AU41" s="72">
        <f>IF('User inputs - run and wind farm'!$E$7=1,0,IF('User inputs - run and wind farm'!$E$7="",0,IF('User inputs - run and wind farm'!$E$7 = 1,0,IF(ISERROR('Overall collision risk'!$DC82),0,'Overall collision risk'!$DC82 + 0.5*'Overall collision risk'!DC87 + 0.5*'Overall collision risk'!DC88))))</f>
        <v>0</v>
      </c>
      <c r="AV41" s="72">
        <f>IF('User inputs - run and wind farm'!$E$7&lt;&gt;3,0,IF(ISERROR('Overall collision risk'!$DC126),0,'Overall collision risk'!$DC126 + 0.5*'Overall collision risk'!DC131 + 0.5*'Overall collision risk'!DC132))</f>
        <v>0</v>
      </c>
      <c r="AW41" s="72" t="str">
        <f>IF('User inputs - run and wind farm'!$E$9="Additive",SUM(AT41:AV41),"-")</f>
        <v>-</v>
      </c>
    </row>
    <row r="42" spans="3:49" x14ac:dyDescent="0.25">
      <c r="D42" s="19" t="s">
        <v>481</v>
      </c>
      <c r="E42" s="19"/>
      <c r="F42" s="60"/>
      <c r="G42" s="60"/>
      <c r="H42" s="60"/>
      <c r="I42" s="60"/>
      <c r="J42" s="17"/>
      <c r="K42" s="60"/>
      <c r="L42" s="60"/>
      <c r="M42" s="60"/>
      <c r="N42" s="60"/>
      <c r="P42" s="204" t="s">
        <v>308</v>
      </c>
      <c r="Q42" s="204"/>
      <c r="R42" s="204"/>
      <c r="S42" s="204"/>
      <c r="T42" s="204"/>
      <c r="U42" s="204"/>
      <c r="V42" s="204"/>
      <c r="W42" s="204"/>
      <c r="X42" s="204"/>
      <c r="Y42" s="204"/>
      <c r="Z42" s="204"/>
      <c r="AA42" s="204"/>
      <c r="AB42" s="204"/>
      <c r="AC42" s="204"/>
      <c r="AE42" s="72">
        <f>IF(ISERROR('Overall collision risk'!BA39),0,'Overall collision risk'!BA39 + 0.5*'Overall collision risk'!BA40 + 0.5*'Overall collision risk'!BA41)</f>
        <v>0</v>
      </c>
      <c r="AF42" s="72">
        <f>IF('User inputs - run and wind farm'!$E$7="",0,IF('User inputs - run and wind farm'!$E$7=1,0,IF(ISERROR('Overall collision risk'!$BA$83),0,'Overall collision risk'!$BA$83 + 0.5*'Overall collision risk'!BA84 + 0.5*'Overall collision risk'!BA85)))</f>
        <v>0</v>
      </c>
      <c r="AG42" s="72">
        <f>IF('User inputs - run and wind farm'!$E$7 &lt;&gt; 3,0,IF(ISERROR('Overall collision risk'!$BA$127),0,'Overall collision risk'!$BA$127 + 0.5*'Overall collision risk'!BA128 + 0.5*'Overall collision risk'!BA129))</f>
        <v>0</v>
      </c>
      <c r="AH42" s="72" t="str">
        <f>IF('User inputs - run and wind farm'!$E$9="Additive",SUM(AE42:AG42),"-")</f>
        <v>-</v>
      </c>
      <c r="AI42" s="17"/>
      <c r="AJ42" s="72">
        <f>IF(ISERROR('Overall collision risk'!BS39),0,'Overall collision risk'!BS39 + 0.5*'Overall collision risk'!BS42 + 0.5*'Overall collision risk'!BS43)</f>
        <v>0</v>
      </c>
      <c r="AK42" s="72">
        <f>IF('User inputs - run and wind farm'!$E$7=1,0,IF('User inputs - run and wind farm'!$E$7="",0,IF('User inputs - run and wind farm'!$E$7 = 1,0,IF(ISERROR('Overall collision risk'!$BS$83),0,'Overall collision risk'!$BS$83 + 0.5*'Overall collision risk'!BS86 + 0.5*'Overall collision risk'!BS87))))</f>
        <v>0</v>
      </c>
      <c r="AL42" s="72">
        <f>IF('User inputs - run and wind farm'!$E$7&lt;&gt;3,0,IF(ISERROR('Overall collision risk'!$BS$127),0,'Overall collision risk'!$BS$127 + 0.5*'Overall collision risk'!BS130 + 0.5*'Overall collision risk'!BS131))</f>
        <v>0</v>
      </c>
      <c r="AM42" s="72" t="str">
        <f>IF('User inputs - run and wind farm'!$E$9="Additive",SUM(AJ42:AL42),"-")</f>
        <v>-</v>
      </c>
      <c r="AO42" s="72">
        <f>IF(ISERROR('Overall collision risk'!CK39),0,'Overall collision risk'!CK39 + 0.5*'Overall collision risk'!CK40 + 0.5*'Overall collision risk'!CK41)</f>
        <v>0</v>
      </c>
      <c r="AP42" s="72">
        <f>IF('User inputs - run and wind farm'!$E$7="",0,IF('User inputs - run and wind farm'!$E$7=1,0,IF(ISERROR('Overall collision risk'!$CK$83),0,'Overall collision risk'!$CK$83 + 0.5*'Overall collision risk'!CK84 + 0.5*'Overall collision risk'!CK85)))</f>
        <v>0</v>
      </c>
      <c r="AQ42" s="72">
        <f>IF('User inputs - run and wind farm'!$E$7 &lt;&gt; 3,0,IF(ISERROR('Overall collision risk'!$CK$127),0,'Overall collision risk'!$CK$127 + 0.5*'Overall collision risk'!CK128 + 0.5*'Overall collision risk'!CK129))</f>
        <v>0</v>
      </c>
      <c r="AR42" s="72" t="str">
        <f>IF('User inputs - run and wind farm'!$E$9="Additive",SUM(AO42:AQ42),"-")</f>
        <v>-</v>
      </c>
      <c r="AS42" s="17"/>
      <c r="AT42" s="60"/>
      <c r="AU42" s="60"/>
      <c r="AV42" s="60"/>
      <c r="AW42" s="60"/>
    </row>
    <row r="43" spans="3:49" x14ac:dyDescent="0.25">
      <c r="D43" s="19" t="s">
        <v>479</v>
      </c>
      <c r="E43" s="19"/>
      <c r="F43" s="72">
        <f>IF(ISERROR('Overall collision risk'!Q39),0,'Overall collision risk'!Q39 + 0.5*'Overall collision risk'!Q41 +0.5*'Overall collision risk'!Q43)</f>
        <v>0</v>
      </c>
      <c r="G43" s="72">
        <f>IF('User inputs - run and wind farm'!E7="",0,IF('User inputs - run and wind farm'!$E$7=1,0,IF(ISERROR('Overall collision risk'!$Q$83),0,'Overall collision risk'!$Q$83 + 0.5*'Overall collision risk'!Q85+0.5*'Overall collision risk'!Q87)))</f>
        <v>0</v>
      </c>
      <c r="H43" s="72">
        <f>IF('User inputs - run and wind farm'!E7&lt;&gt;3,0,IF('User inputs - run and wind farm'!$E$7 &lt;&gt; 3,0,IF(ISERROR('Overall collision risk'!$Q$127),0,'Overall collision risk'!$Q$127 + 0.5*'Overall collision risk'!Q129+0.5*'Overall collision risk'!Q131)))</f>
        <v>0</v>
      </c>
      <c r="I43" s="72" t="str">
        <f>IF('User inputs - run and wind farm'!$E$9="Additive",SUM(F43:H43),"-")</f>
        <v>-</v>
      </c>
      <c r="J43" s="17"/>
      <c r="K43" s="173">
        <f>IF(ISERROR('Overall collision risk'!AI39),0,IF('User inputs - bird impacts'!F8="Yes",('Overall collision risk'!AI39+0.5*'Overall collision risk'!AI41+0.5*'Overall collision risk'!AI43)*(1-'User inputs - bird impacts'!H26),'Overall collision risk'!AI39+0.5*'Overall collision risk'!AI41+0.5*'Overall collision risk'!AI43))</f>
        <v>0</v>
      </c>
      <c r="L43" s="72">
        <f>IF('User inputs - run and wind farm'!E7=1,0,IF('User inputs - run and wind farm'!E7="",0,IF(ISERROR('Overall collision risk'!$AI$83),0,IF('User inputs - bird impacts'!F49="Yes",('Overall collision risk'!$AI$83 + 0.5*'Overall collision risk'!AI85 + 0.5*'Overall collision risk'!AI87)*(1-'User inputs - bird impacts'!H67),'Overall collision risk'!$AI$83 + 0.5*'Overall collision risk'!AI85 + 0.5*'Overall collision risk'!AI87))))</f>
        <v>0</v>
      </c>
      <c r="M43" s="173">
        <f>IF('User inputs - run and wind farm'!E7&lt;&gt;3,0,IF('User inputs - run and wind farm'!$E$7 &lt;&gt; 3,0,IF(ISERROR('Overall collision risk'!$AI$127),0,IF('User inputs - bird impacts'!F90="Yes",('Overall collision risk'!$AI$127 + 0.5*'Overall collision risk'!AI129 + 0.5*'Overall collision risk'!AI131) * (1-'User inputs - bird impacts'!H108),'Overall collision risk'!$AI$127 + 0.5*'Overall collision risk'!AI129 + 0.5*'Overall collision risk'!AI131))))</f>
        <v>0</v>
      </c>
      <c r="N43" s="173" t="str">
        <f>IF('User inputs - run and wind farm'!$E$9="Additive",SUM(K43:M43),"-")</f>
        <v>-</v>
      </c>
      <c r="AE43" s="60"/>
      <c r="AF43" s="60"/>
      <c r="AG43" s="60"/>
      <c r="AH43" s="60"/>
      <c r="AI43" s="17"/>
      <c r="AJ43" s="72">
        <f>IF(ISERROR('Overall collision risk'!BS40),0,'Overall collision risk'!BS40 + 0.5*'Overall collision risk'!BS42 + 0.5*'Overall collision risk'!BS45)</f>
        <v>0</v>
      </c>
      <c r="AK43" s="72">
        <f>IF('User inputs - run and wind farm'!$E$7=1,0,IF('User inputs - run and wind farm'!$E$7="",0,IF('User inputs - run and wind farm'!$E$7 = 1,0,IF(ISERROR('Overall collision risk'!$BS$84),0,'Overall collision risk'!$BS$84 + 0.5*'Overall collision risk'!BS86 + 0.5*'Overall collision risk'!BS89))))</f>
        <v>0</v>
      </c>
      <c r="AL43" s="72">
        <f>IF('User inputs - run and wind farm'!$E$7&lt;&gt;3,0,IF(ISERROR('Overall collision risk'!$BS$128),0,'Overall collision risk'!$BS$128 + 0.5*'Overall collision risk'!BS130 + 0.5*'Overall collision risk'!BS133))</f>
        <v>0</v>
      </c>
      <c r="AM43" s="72" t="str">
        <f>IF('User inputs - run and wind farm'!$E$9="Additive",SUM(AJ43:AL43),"-")</f>
        <v>-</v>
      </c>
      <c r="AO43" s="60"/>
      <c r="AP43" s="60"/>
      <c r="AQ43" s="60"/>
      <c r="AR43" s="60"/>
      <c r="AS43" s="17"/>
      <c r="AT43" s="72">
        <f>IF(ISERROR('Overall collision risk'!DC40),0,'Overall collision risk'!DC39 + 0.5*'Overall collision risk'!DC41 + 0.5*'Overall collision risk'!DC44)</f>
        <v>0</v>
      </c>
      <c r="AU43" s="72">
        <f>IF('User inputs - run and wind farm'!$E$7=1,0,IF('User inputs - run and wind farm'!$E$7="",0,IF('User inputs - run and wind farm'!$E$7 = 1,0,IF(ISERROR('Overall collision risk'!$DC83),0,'Overall collision risk'!$DC83 + 0.5*'Overall collision risk'!DC85 + 0.5*'Overall collision risk'!DC88))))</f>
        <v>0</v>
      </c>
      <c r="AV43" s="72">
        <f>IF('User inputs - run and wind farm'!$E$7&lt;&gt;3,0,IF(ISERROR('Overall collision risk'!$DC127),0,'Overall collision risk'!$DC127 + 0.5*'Overall collision risk'!DC129 + 0.5*'Overall collision risk'!DC132))</f>
        <v>0</v>
      </c>
      <c r="AW43" s="72" t="str">
        <f>IF('User inputs - run and wind farm'!$E$9="Additive",SUM(AT43:AV43),"-")</f>
        <v>-</v>
      </c>
    </row>
    <row r="44" spans="3:49" x14ac:dyDescent="0.25">
      <c r="D44" s="19" t="s">
        <v>482</v>
      </c>
      <c r="E44" s="19"/>
      <c r="F44" s="72">
        <f>IF(ISERROR('Overall collision risk'!Q40),0,'Overall collision risk'!Q40 + 0.5*'Overall collision risk'!Q41 + 0.5*'Overall collision risk'!Q42)</f>
        <v>0</v>
      </c>
      <c r="G44" s="72">
        <f>IF('User inputs - run and wind farm'!E7="",0,IF('User inputs - run and wind farm'!$E$7 = 1,0,IF(ISERROR('Overall collision risk'!$Q$84),0,'Overall collision risk'!$Q$84 + 0.5*'Overall collision risk'!Q85 + 0.5*'Overall collision risk'!Q86)))</f>
        <v>0</v>
      </c>
      <c r="H44" s="72">
        <f>IF('User inputs - run and wind farm'!E7&lt;&gt;3,0,IF('User inputs - run and wind farm'!$E$7 &lt;&gt; 3,0,IF(ISERROR('Overall collision risk'!$Q$128),0,'Overall collision risk'!$Q$128 + 0.5*'Overall collision risk'!Q129 + 0.5*'Overall collision risk'!Q130)))</f>
        <v>0</v>
      </c>
      <c r="I44" s="72" t="str">
        <f>IF('User inputs - run and wind farm'!$E$9="Additive",SUM(F44:H44),"-")</f>
        <v>-</v>
      </c>
      <c r="J44" s="17"/>
      <c r="K44" s="173">
        <f>IF(ISERROR('Overall collision risk'!AI40),0,IF('User inputs - bird impacts'!F8="Yes",('Overall collision risk'!AI40+0.5*'Overall collision risk'!AI41+0.5*'Overall collision risk'!AI42)*(1-'User inputs - bird impacts'!H26),'Overall collision risk'!AI40+0.5*'Overall collision risk'!AI41+0.5*'Overall collision risk'!AI42))</f>
        <v>0</v>
      </c>
      <c r="L44" s="72">
        <f>IF('User inputs - run and wind farm'!E7=1,0,IF('User inputs - run and wind farm'!E7="",0,IF(ISERROR('Overall collision risk'!$AI$84),0,IF('User inputs - bird impacts'!F49="Yes",('Overall collision risk'!$AI$84+0.5*'Overall collision risk'!AI85+0.5*'Overall collision risk'!AI86)*(1-'User inputs - bird impacts'!H67),'Overall collision risk'!$AI$84+0.5*'Overall collision risk'!AI85+0.5*'Overall collision risk'!AI86))))</f>
        <v>0</v>
      </c>
      <c r="M44" s="173">
        <f>IF('User inputs - run and wind farm'!E7&lt;&gt;3,0,IF(ISERROR('Overall collision risk'!$AI$128),0,IF('User inputs - bird impacts'!F90="Yes",('Overall collision risk'!$AI$128+0.5*'Overall collision risk'!AI129+0.5*'Overall collision risk'!AI130)*(1-'User inputs - bird impacts'!H108),'Overall collision risk'!$AI$128+0.5*'Overall collision risk'!AI129+0.5*'Overall collision risk'!AI130)))</f>
        <v>0</v>
      </c>
      <c r="N44" s="173" t="str">
        <f>IF('User inputs - run and wind farm'!$E$9="Additive",SUM(K44:M44),"-")</f>
        <v>-</v>
      </c>
      <c r="AE44" s="60"/>
      <c r="AF44" s="60"/>
      <c r="AG44" s="60"/>
      <c r="AH44" s="60"/>
      <c r="AI44" s="17"/>
      <c r="AJ44" s="72">
        <f>IF(ISERROR('Overall collision risk'!BS41),0,'Overall collision risk'!BS41 + 0.5*'Overall collision risk'!BS43 + 0.5*'Overall collision risk'!BS44)</f>
        <v>0</v>
      </c>
      <c r="AK44" s="72">
        <f>IF('User inputs - run and wind farm'!$E$7=1,0,IF('User inputs - run and wind farm'!$E$7="",0,IF('User inputs - run and wind farm'!$E$7 = 1,0,IF(ISERROR('Overall collision risk'!$BS$85),0,'Overall collision risk'!$BS$85 + 0.5*'Overall collision risk'!BS87 + 0.5*'Overall collision risk'!BS88))))</f>
        <v>0</v>
      </c>
      <c r="AL44" s="72">
        <f>IF('User inputs - run and wind farm'!$E$7&lt;&gt;3,0,IF(ISERROR('Overall collision risk'!$BS$129),0,'Overall collision risk'!$BS$129 + 0.5*'Overall collision risk'!BS131 + 0.5*'Overall collision risk'!BS132))</f>
        <v>0</v>
      </c>
      <c r="AM44" s="72" t="str">
        <f>IF('User inputs - run and wind farm'!$E$9="Additive",SUM(AJ44:AL44),"-")</f>
        <v>-</v>
      </c>
      <c r="AO44" s="60"/>
      <c r="AP44" s="60"/>
      <c r="AQ44" s="60"/>
      <c r="AR44" s="60"/>
      <c r="AS44" s="17"/>
      <c r="AT44" s="72" t="e">
        <f>IF(ISERROR('Overall collision risk'!DC45),0,'Overall collision risk'!DC40 + 0.5*'Overall collision risk'!DC42 + 0.5*'Overall collision risk'!DC43)</f>
        <v>#VALUE!</v>
      </c>
      <c r="AU44" s="72">
        <f>IF('User inputs - run and wind farm'!$E$7=1,0,IF('User inputs - run and wind farm'!$E$7="",0,IF('User inputs - run and wind farm'!$E$7 = 1,0,IF(ISERROR('Overall collision risk'!$DC84),0,'Overall collision risk'!$DC84 + 0.5*'Overall collision risk'!DC86 + 0.5*'Overall collision risk'!DC87))))</f>
        <v>0</v>
      </c>
      <c r="AV44" s="72">
        <f>IF('User inputs - run and wind farm'!$E$7&lt;&gt;3,0,IF(ISERROR('Overall collision risk'!$DC128),0,'Overall collision risk'!$DC128 + 0.5*'Overall collision risk'!DC130 + 0.5*'Overall collision risk'!DC131))</f>
        <v>0</v>
      </c>
      <c r="AW44" s="72" t="str">
        <f>IF('User inputs - run and wind farm'!$E$9="Additive",SUM(AT44:AV44),"-")</f>
        <v>-</v>
      </c>
    </row>
    <row r="45" spans="3:49" ht="9.9499999999999993" customHeight="1" x14ac:dyDescent="0.25">
      <c r="D45" s="19"/>
      <c r="E45" s="19"/>
      <c r="F45" s="19"/>
      <c r="G45" s="19"/>
      <c r="H45" s="19"/>
      <c r="I45" s="19"/>
      <c r="J45" s="19"/>
      <c r="K45" s="19"/>
      <c r="L45" s="19"/>
      <c r="M45" s="19"/>
      <c r="N45" s="19"/>
      <c r="O45" s="19"/>
      <c r="AD45" s="19"/>
      <c r="AE45" s="19"/>
      <c r="AF45" s="19"/>
      <c r="AG45" s="19"/>
      <c r="AH45" s="19"/>
      <c r="AI45" s="19"/>
      <c r="AJ45" s="19"/>
      <c r="AK45" s="19"/>
      <c r="AL45" s="19"/>
      <c r="AM45" s="19"/>
      <c r="AO45" s="19"/>
      <c r="AP45" s="19"/>
      <c r="AQ45" s="19"/>
      <c r="AR45" s="19"/>
      <c r="AS45" s="19"/>
      <c r="AT45" s="19"/>
      <c r="AU45" s="19"/>
      <c r="AV45" s="19"/>
      <c r="AW45" s="19"/>
    </row>
    <row r="46" spans="3:49" x14ac:dyDescent="0.25">
      <c r="D46" s="16" t="s">
        <v>486</v>
      </c>
      <c r="E46" s="16"/>
      <c r="F46" s="72">
        <f>SUM(F41:F44)</f>
        <v>0</v>
      </c>
      <c r="G46" s="72">
        <f>IF('User inputs - run and wind farm'!E7=1,0,IF('User inputs - run and wind farm'!E7="",0,SUM(G41:G44)))</f>
        <v>0</v>
      </c>
      <c r="H46" s="72">
        <f>IF('User inputs - run and wind farm'!E7&lt;&gt;3,0,SUM(H41:H44))</f>
        <v>0</v>
      </c>
      <c r="I46" s="72" t="str">
        <f>IF('User inputs - run and wind farm'!$E$9="Additive",SUM(F46:H46),"-")</f>
        <v>-</v>
      </c>
      <c r="J46" s="17"/>
      <c r="K46" s="173">
        <f>SUM(K41:K44)</f>
        <v>0</v>
      </c>
      <c r="L46" s="72">
        <f>IF('User inputs - run and wind farm'!E7=1,0,IF('User inputs - run and wind farm'!E7="",0,SUM(L41:L44)))</f>
        <v>0</v>
      </c>
      <c r="M46" s="173">
        <f>IF('User inputs - run and wind farm'!E7&lt;&gt;3,0,SUM(M41:M44))</f>
        <v>0</v>
      </c>
      <c r="N46" s="173" t="str">
        <f>IF('User inputs - run and wind farm'!E9="Additive",SUM(N41:N44),"-")</f>
        <v>-</v>
      </c>
      <c r="AE46" s="72">
        <f>SUM(AE41:AE44)</f>
        <v>0</v>
      </c>
      <c r="AF46" s="72">
        <f t="shared" ref="AF46:AH46" si="4">SUM(AF41:AF44)</f>
        <v>0</v>
      </c>
      <c r="AG46" s="72">
        <f t="shared" si="4"/>
        <v>0</v>
      </c>
      <c r="AH46" s="72">
        <f t="shared" si="4"/>
        <v>0</v>
      </c>
      <c r="AI46" s="17"/>
      <c r="AJ46" s="72">
        <f>SUM(AJ41:AJ44)</f>
        <v>0</v>
      </c>
      <c r="AK46" s="72">
        <f t="shared" ref="AK46:AM46" si="5">SUM(AK41:AK44)</f>
        <v>0</v>
      </c>
      <c r="AL46" s="72">
        <f t="shared" si="5"/>
        <v>0</v>
      </c>
      <c r="AM46" s="72">
        <f t="shared" si="5"/>
        <v>0</v>
      </c>
      <c r="AO46" s="72">
        <f>SUM(AO41:AO44)</f>
        <v>0</v>
      </c>
      <c r="AP46" s="72">
        <f t="shared" ref="AP46:AR46" si="6">SUM(AP41:AP44)</f>
        <v>0</v>
      </c>
      <c r="AQ46" s="72">
        <f t="shared" si="6"/>
        <v>0</v>
      </c>
      <c r="AR46" s="72">
        <f t="shared" si="6"/>
        <v>0</v>
      </c>
      <c r="AS46" s="17"/>
      <c r="AT46" s="72" t="e">
        <f>SUM(AT41:AT44)</f>
        <v>#VALUE!</v>
      </c>
      <c r="AU46" s="72">
        <f t="shared" ref="AU46:AW46" si="7">SUM(AU41:AU44)</f>
        <v>0</v>
      </c>
      <c r="AV46" s="72">
        <f t="shared" si="7"/>
        <v>0</v>
      </c>
      <c r="AW46" s="72">
        <f t="shared" si="7"/>
        <v>0</v>
      </c>
    </row>
    <row r="47" spans="3:49" x14ac:dyDescent="0.25">
      <c r="D47" s="73"/>
      <c r="E47" s="73"/>
      <c r="F47" s="39"/>
      <c r="G47" s="39"/>
      <c r="H47" s="39"/>
      <c r="I47" s="39"/>
      <c r="J47" s="17"/>
      <c r="AE47" s="39"/>
      <c r="AF47" s="39"/>
      <c r="AG47" s="39"/>
      <c r="AH47" s="39"/>
      <c r="AI47" s="17"/>
      <c r="AO47" s="39"/>
      <c r="AP47" s="39"/>
      <c r="AQ47" s="39"/>
      <c r="AR47" s="39"/>
      <c r="AS47" s="17"/>
    </row>
    <row r="48" spans="3:49" x14ac:dyDescent="0.25">
      <c r="D48" s="24" t="s">
        <v>246</v>
      </c>
      <c r="E48" s="24"/>
      <c r="F48" s="74"/>
      <c r="G48" s="74"/>
      <c r="H48" s="74"/>
      <c r="I48" s="74"/>
      <c r="J48" s="74"/>
      <c r="AE48" s="74"/>
      <c r="AF48" s="74"/>
      <c r="AG48" s="74"/>
      <c r="AH48" s="74"/>
      <c r="AI48" s="74"/>
      <c r="AO48" s="74"/>
      <c r="AP48" s="74"/>
      <c r="AQ48" s="74"/>
      <c r="AR48" s="74"/>
      <c r="AS48" s="74"/>
    </row>
    <row r="49" spans="4:49" x14ac:dyDescent="0.25">
      <c r="D49" s="24"/>
      <c r="E49" s="24"/>
      <c r="F49" s="74"/>
      <c r="G49" s="74"/>
      <c r="H49" s="74"/>
      <c r="I49" s="74"/>
      <c r="J49" s="74"/>
      <c r="AE49" s="74"/>
      <c r="AF49" s="74"/>
      <c r="AG49" s="74"/>
      <c r="AH49" s="74"/>
      <c r="AI49" s="74"/>
      <c r="AO49" s="74"/>
      <c r="AP49" s="74"/>
      <c r="AQ49" s="74"/>
      <c r="AR49" s="74"/>
      <c r="AS49" s="74"/>
    </row>
    <row r="50" spans="4:49" x14ac:dyDescent="0.25">
      <c r="D50" s="19" t="s">
        <v>480</v>
      </c>
      <c r="E50" s="19"/>
      <c r="F50" s="72">
        <f>F41*'User inputs - bird populations'!G24*'User inputs - bird populations'!G25*'User inputs - bird populations'!G26</f>
        <v>0</v>
      </c>
      <c r="G50" s="72">
        <f>IF('User inputs - run and wind farm'!E7=1,0,IF('User inputs - run and wind farm'!E7="",0,G41*'User inputs - bird populations'!G55*'User inputs - bird populations'!G56*'User inputs - bird populations'!G57))</f>
        <v>0</v>
      </c>
      <c r="H50" s="72">
        <f>IF('User inputs - run and wind farm'!E7&lt;&gt;3,0,H41*'User inputs - bird populations'!G86*'User inputs - bird populations'!G87*'User inputs - bird populations'!G88)</f>
        <v>0</v>
      </c>
      <c r="I50" s="72" t="str">
        <f>IF('User inputs - run and wind farm'!$E$9="Additive",SUM(F50:H50),"-")</f>
        <v>-</v>
      </c>
      <c r="J50" s="74"/>
      <c r="K50" s="72">
        <f>K41*'User inputs - bird populations'!J24*'User inputs - bird populations'!J25*'User inputs - bird populations'!J26</f>
        <v>0</v>
      </c>
      <c r="L50" s="72">
        <f>IF('User inputs - run and wind farm'!E7=1,0,IF('User inputs - run and wind farm'!E7="",0,L41*'User inputs - bird populations'!J55*'User inputs - bird populations'!J56*'User inputs - bird populations'!J57))</f>
        <v>0</v>
      </c>
      <c r="M50" s="173">
        <f>IF('User inputs - run and wind farm'!E7&lt;&gt;3,0,M41*'User inputs - bird populations'!J86*'User inputs - bird populations'!J87*'User inputs - bird populations'!J88)</f>
        <v>0</v>
      </c>
      <c r="N50" s="173" t="str">
        <f>IF('User inputs - run and wind farm'!$E$9="Additive",SUM(K50:M50),"-")</f>
        <v>-</v>
      </c>
      <c r="AE50" s="72">
        <f>AE41*'User inputs - bird populations'!U24*'User inputs - bird populations'!U25*'User inputs - bird populations'!U26</f>
        <v>0</v>
      </c>
      <c r="AF50" s="72">
        <f>IF('User inputs - run and wind farm'!$E$7=1,0,IF('User inputs - run and wind farm'!$E$7="",0,AF41*'User inputs - bird populations'!U55*'User inputs - bird populations'!U56*'User inputs - bird populations'!U57))</f>
        <v>0</v>
      </c>
      <c r="AG50" s="72">
        <f>IF('User inputs - run and wind farm'!$E$7&lt;&gt;3,0,AG41*'User inputs - bird populations'!U86*'User inputs - bird populations'!U87*'User inputs - bird populations'!U88)</f>
        <v>0</v>
      </c>
      <c r="AH50" s="72" t="str">
        <f>IF('User inputs - run and wind farm'!$E$9="Additive",SUM(AE50:AG50),"-")</f>
        <v>-</v>
      </c>
      <c r="AI50" s="74"/>
      <c r="AJ50" s="72">
        <f>AJ41*'User inputs - bird populations'!X24*'User inputs - bird populations'!X25*'User inputs - bird populations'!X26</f>
        <v>0</v>
      </c>
      <c r="AK50" s="72">
        <f>IF('User inputs - run and wind farm'!$E$7=1,0,IF('User inputs - run and wind farm'!$E$7="",0,AK41*'User inputs - bird populations'!X55*'User inputs - bird populations'!X56*'User inputs - bird populations'!X57))</f>
        <v>0</v>
      </c>
      <c r="AL50" s="72">
        <f>IF('User inputs - run and wind farm'!E7&lt;&gt;3,0,AL41*'User inputs - bird populations'!X86*'User inputs - bird populations'!X87*'User inputs - bird populations'!X88)</f>
        <v>0</v>
      </c>
      <c r="AM50" s="72" t="str">
        <f>IF('User inputs - run and wind farm'!$E$9="Additive",SUM(AJ50:AL50),"-")</f>
        <v>-</v>
      </c>
      <c r="AO50" s="72">
        <f>AO41*'User inputs - bird populations'!AA24*'User inputs - bird populations'!AA25*'User inputs - bird populations'!AA26</f>
        <v>0</v>
      </c>
      <c r="AP50" s="72">
        <f>IF('User inputs - run and wind farm'!$E$7=1,0,IF('User inputs - run and wind farm'!$E$7="",0,AP41*'User inputs - bird populations'!AA55*'User inputs - bird populations'!AA56*'User inputs - bird populations'!AA57))</f>
        <v>0</v>
      </c>
      <c r="AQ50" s="72">
        <f>IF('User inputs - run and wind farm'!$E$7&lt;&gt;3,0,AQ41*'User inputs - bird populations'!AA86*'User inputs - bird populations'!AA87*'User inputs - bird populations'!AA88)</f>
        <v>0</v>
      </c>
      <c r="AR50" s="72" t="str">
        <f>IF('User inputs - run and wind farm'!$E$9="Additive",SUM(AO50:AQ50),"-")</f>
        <v>-</v>
      </c>
      <c r="AS50" s="74"/>
      <c r="AT50" s="72">
        <f>AT41*'User inputs - bird populations'!AD24*'User inputs - bird populations'!AD25*'User inputs - bird populations'!AD26</f>
        <v>0</v>
      </c>
      <c r="AU50" s="72">
        <f>IF('User inputs - run and wind farm'!$E$7=1,0,IF('User inputs - run and wind farm'!E$7="",0,AU41*'User inputs - bird populations'!AD55*'User inputs - bird populations'!AD56*'User inputs - bird populations'!AD57))</f>
        <v>0</v>
      </c>
      <c r="AV50" s="72">
        <f>IF('User inputs - run and wind farm'!$E$7&lt;&gt;3,0,AV41*'User inputs - bird populations'!AD86*'User inputs - bird populations'!AD87*'User inputs - bird populations'!AD88)</f>
        <v>0</v>
      </c>
      <c r="AW50" s="72" t="str">
        <f>IF('User inputs - run and wind farm'!$E$9="Additive",SUM(AT50:AV50),"-")</f>
        <v>-</v>
      </c>
    </row>
    <row r="51" spans="4:49" x14ac:dyDescent="0.25">
      <c r="D51" s="19" t="s">
        <v>481</v>
      </c>
      <c r="E51" s="19"/>
      <c r="F51" s="60"/>
      <c r="G51" s="60"/>
      <c r="H51" s="60" t="s">
        <v>339</v>
      </c>
      <c r="I51" s="60"/>
      <c r="J51" s="74"/>
      <c r="K51" s="60"/>
      <c r="L51" s="60"/>
      <c r="M51" s="60"/>
      <c r="N51" s="60"/>
      <c r="AE51" s="72">
        <f>AE42*'User inputs - bird populations'!U28*'User inputs - bird populations'!U29*'User inputs - bird populations'!U30</f>
        <v>0</v>
      </c>
      <c r="AF51" s="72">
        <f>IF('User inputs - run and wind farm'!$E$7=1,0,IF('User inputs - run and wind farm'!$E$7="",0,AF42*'User inputs - bird populations'!U59*'User inputs - bird populations'!U60*'User inputs - bird populations'!U61))</f>
        <v>0</v>
      </c>
      <c r="AG51" s="72">
        <f>IF('User inputs - run and wind farm'!$E$7&lt;&gt;3,0,AG42*'User inputs - bird populations'!U90*'User inputs - bird populations'!U91*'User inputs - bird populations'!U92)</f>
        <v>0</v>
      </c>
      <c r="AH51" s="72" t="str">
        <f>IF('User inputs - run and wind farm'!$E$9="Additive",SUM(AE51:AG51),"-")</f>
        <v>-</v>
      </c>
      <c r="AI51" s="74"/>
      <c r="AJ51" s="72">
        <f>AJ42*'User inputs - bird populations'!X28*'User inputs - bird populations'!X29*'User inputs - bird populations'!X30</f>
        <v>0</v>
      </c>
      <c r="AK51" s="72">
        <f>IF('User inputs - run and wind farm'!$E$7=1,0,IF('User inputs - run and wind farm'!$E$7="",0,AK42*'User inputs - bird populations'!X59*'User inputs - bird populations'!X60*'User inputs - bird populations'!X61))</f>
        <v>0</v>
      </c>
      <c r="AL51" s="72">
        <f>IF('User inputs - run and wind farm'!E7&lt;&gt;3,0,AL42*'User inputs - bird populations'!X90*'User inputs - bird populations'!X91*'User inputs - bird populations'!X92)</f>
        <v>0</v>
      </c>
      <c r="AM51" s="72" t="str">
        <f>IF('User inputs - run and wind farm'!$E$9="Additive",SUM(AJ51:AL51),"-")</f>
        <v>-</v>
      </c>
      <c r="AO51" s="72">
        <f>AO42*'User inputs - bird populations'!AA28*'User inputs - bird populations'!AA29*'User inputs - bird populations'!AA30</f>
        <v>0</v>
      </c>
      <c r="AP51" s="72">
        <f>IF('User inputs - run and wind farm'!$E$7=1,0,IF('User inputs - run and wind farm'!$E$7="",0,AP42*'User inputs - bird populations'!AA59*'User inputs - bird populations'!AA60*'User inputs - bird populations'!AA61))</f>
        <v>0</v>
      </c>
      <c r="AQ51" s="72">
        <f>IF('User inputs - run and wind farm'!$E$7&lt;&gt;3,0,AQ42*'User inputs - bird populations'!AA90*'User inputs - bird populations'!AA91*'User inputs - bird populations'!AA92)</f>
        <v>0</v>
      </c>
      <c r="AR51" s="72" t="str">
        <f>IF('User inputs - run and wind farm'!$E$9="Additive",SUM(AO51:AQ51),"-")</f>
        <v>-</v>
      </c>
      <c r="AS51" s="74"/>
      <c r="AT51" s="60"/>
      <c r="AU51" s="60"/>
      <c r="AV51" s="60"/>
      <c r="AW51" s="60"/>
    </row>
    <row r="52" spans="4:49" x14ac:dyDescent="0.25">
      <c r="D52" s="19" t="s">
        <v>479</v>
      </c>
      <c r="E52" s="19"/>
      <c r="F52" s="72">
        <f>F43*'User inputs - bird populations'!G32*'User inputs - bird populations'!G33*'User inputs - bird populations'!G34</f>
        <v>0</v>
      </c>
      <c r="G52" s="72">
        <f>IF('User inputs - run and wind farm'!E7=1,0,IF('User inputs - run and wind farm'!E7="",0,G43*'User inputs - bird populations'!G63*'User inputs - bird populations'!G64*'User inputs - bird populations'!G65))</f>
        <v>0</v>
      </c>
      <c r="H52" s="72">
        <f>IF('User inputs - run and wind farm'!E7&lt;&gt;3,0,H43*'User inputs - bird populations'!G94*'User inputs - bird populations'!G95*'User inputs - bird populations'!G96)</f>
        <v>0</v>
      </c>
      <c r="I52" s="72" t="str">
        <f>IF('User inputs - run and wind farm'!$E$9="Additive",SUM(F52:H52),"-")</f>
        <v>-</v>
      </c>
      <c r="J52" s="74"/>
      <c r="K52" s="72">
        <f>K43*'User inputs - bird populations'!J32*'User inputs - bird populations'!J33*'User inputs - bird populations'!J34</f>
        <v>0</v>
      </c>
      <c r="L52" s="72">
        <f>IF('User inputs - run and wind farm'!E7=1,0,IF('User inputs - run and wind farm'!E7="",0,L43*'User inputs - bird populations'!J63*'User inputs - bird populations'!J64*'User inputs - bird populations'!J65))</f>
        <v>0</v>
      </c>
      <c r="M52" s="173">
        <f>IF('User inputs - run and wind farm'!E7&lt;&gt;3,0,M43*'User inputs - bird populations'!J94*'User inputs - bird populations'!J95*'User inputs - bird populations'!J96)</f>
        <v>0</v>
      </c>
      <c r="N52" s="173" t="str">
        <f>IF('User inputs - run and wind farm'!$E$9="Additive",SUM(K52:M52),"-")</f>
        <v>-</v>
      </c>
      <c r="AE52" s="60"/>
      <c r="AF52" s="60"/>
      <c r="AG52" s="60"/>
      <c r="AH52" s="60"/>
      <c r="AI52" s="74"/>
      <c r="AJ52" s="72">
        <f>AJ43*'User inputs - bird populations'!X32*'User inputs - bird populations'!X33*'User inputs - bird populations'!X34</f>
        <v>0</v>
      </c>
      <c r="AK52" s="72">
        <f>IF('User inputs - run and wind farm'!$E$7=1,0,IF('User inputs - run and wind farm'!$E$7="",0,AK43*'User inputs - bird populations'!X63*'User inputs - bird populations'!X64*'User inputs - bird populations'!X65))</f>
        <v>0</v>
      </c>
      <c r="AL52" s="72">
        <f>IF('User inputs - run and wind farm'!E7&lt;&gt;3,0,AL43*'User inputs - bird populations'!X94*'User inputs - bird populations'!X95*'User inputs - bird populations'!X96)</f>
        <v>0</v>
      </c>
      <c r="AM52" s="72" t="str">
        <f>IF('User inputs - run and wind farm'!$E$9="Additive",SUM(AJ52:AL52),"-")</f>
        <v>-</v>
      </c>
      <c r="AO52" s="60"/>
      <c r="AP52" s="60"/>
      <c r="AQ52" s="60"/>
      <c r="AR52" s="60"/>
      <c r="AS52" s="74"/>
      <c r="AT52" s="72">
        <f>AT43*'User inputs - bird populations'!AD32*'User inputs - bird populations'!AD33*'User inputs - bird populations'!AD34</f>
        <v>0</v>
      </c>
      <c r="AU52" s="72">
        <f>IF('User inputs - run and wind farm'!$E$7=1,0,IF('User inputs - run and wind farm'!E$7="",0,AU43*'User inputs - bird populations'!AD63*'User inputs - bird populations'!AD64*'User inputs - bird populations'!AD65))</f>
        <v>0</v>
      </c>
      <c r="AV52" s="72">
        <f>IF('User inputs - run and wind farm'!$E$7&lt;&gt;3,0,AV43*'User inputs - bird populations'!AD94*'User inputs - bird populations'!AD95*'User inputs - bird populations'!AD96)</f>
        <v>0</v>
      </c>
      <c r="AW52" s="72" t="str">
        <f>IF('User inputs - run and wind farm'!$E$9="Additive",SUM(AT52:AV52),"-")</f>
        <v>-</v>
      </c>
    </row>
    <row r="53" spans="4:49" x14ac:dyDescent="0.25">
      <c r="D53" s="19" t="s">
        <v>482</v>
      </c>
      <c r="E53" s="19"/>
      <c r="F53" s="72">
        <f>F44*'User inputs - bird populations'!G36*'User inputs - bird populations'!G37*'User inputs - bird populations'!G38</f>
        <v>0</v>
      </c>
      <c r="G53" s="72">
        <f>IF('User inputs - run and wind farm'!E7=1,0,IF('User inputs - run and wind farm'!E7="",0,G44*'User inputs - bird populations'!G67*'User inputs - bird populations'!G68*'User inputs - bird populations'!G69))</f>
        <v>0</v>
      </c>
      <c r="H53" s="72">
        <f>IF('User inputs - run and wind farm'!E7&lt;&gt;3,0,H44*'User inputs - bird populations'!G98*'User inputs - bird populations'!G99*'User inputs - bird populations'!G100)</f>
        <v>0</v>
      </c>
      <c r="I53" s="72" t="str">
        <f>IF('User inputs - run and wind farm'!$E$9="Additive",SUM(F53:H53),"-")</f>
        <v>-</v>
      </c>
      <c r="J53" s="74"/>
      <c r="K53" s="72">
        <f>K44*'User inputs - bird populations'!J36*'User inputs - bird populations'!J37*'User inputs - bird populations'!J38</f>
        <v>0</v>
      </c>
      <c r="L53" s="72">
        <f>IF('User inputs - run and wind farm'!E7=1,0,IF('User inputs - run and wind farm'!E7="",0,L44*'User inputs - bird populations'!J67*'User inputs - bird populations'!J68*'User inputs - bird populations'!J69))</f>
        <v>0</v>
      </c>
      <c r="M53" s="173">
        <f>IF('User inputs - run and wind farm'!E7&lt;&gt;3,0,M44*'User inputs - bird populations'!J98*'User inputs - bird populations'!J99*'User inputs - bird populations'!J100)</f>
        <v>0</v>
      </c>
      <c r="N53" s="173" t="str">
        <f>IF('User inputs - run and wind farm'!$E$9="Additive",SUM(K53:M53),"-")</f>
        <v>-</v>
      </c>
      <c r="AE53" s="60"/>
      <c r="AF53" s="60"/>
      <c r="AG53" s="60"/>
      <c r="AH53" s="60"/>
      <c r="AI53" s="74"/>
      <c r="AJ53" s="72">
        <f>AJ44*'User inputs - bird populations'!X36*'User inputs - bird populations'!X37*'User inputs - bird populations'!X38</f>
        <v>0</v>
      </c>
      <c r="AK53" s="72">
        <f>IF('User inputs - run and wind farm'!$E$7=1,0,IF('User inputs - run and wind farm'!$E$7="",0,AK44*'User inputs - bird populations'!X67*'User inputs - bird populations'!X68*'User inputs - bird populations'!X69))</f>
        <v>0</v>
      </c>
      <c r="AL53" s="72">
        <f>IF('User inputs - run and wind farm'!E7&lt;&gt;3,0,AL44*'User inputs - bird populations'!X98*'User inputs - bird populations'!X99*'User inputs - bird populations'!X100)</f>
        <v>0</v>
      </c>
      <c r="AM53" s="72" t="str">
        <f>IF('User inputs - run and wind farm'!$E$9="Additive",SUM(AJ53:AL53),"-")</f>
        <v>-</v>
      </c>
      <c r="AO53" s="60"/>
      <c r="AP53" s="60"/>
      <c r="AQ53" s="60"/>
      <c r="AR53" s="60"/>
      <c r="AS53" s="74"/>
      <c r="AT53" s="72" t="e">
        <f>AT44*'User inputs - bird populations'!AD36*'User inputs - bird populations'!AD37*'User inputs - bird populations'!AD38</f>
        <v>#VALUE!</v>
      </c>
      <c r="AU53" s="72">
        <f>IF('User inputs - run and wind farm'!$E$7=1,0,IF('User inputs - run and wind farm'!E$7="",0,AU44*'User inputs - bird populations'!AD67*'User inputs - bird populations'!AD68*'User inputs - bird populations'!AD69))</f>
        <v>0</v>
      </c>
      <c r="AV53" s="72">
        <f>IF('User inputs - run and wind farm'!$E$7&lt;&gt;3,0,AV44*'User inputs - bird populations'!AD98*'User inputs - bird populations'!AD99*'User inputs - bird populations'!AD100)</f>
        <v>0</v>
      </c>
      <c r="AW53" s="72" t="str">
        <f>IF('User inputs - run and wind farm'!$E$9="Additive",SUM(AT53:AV53),"-")</f>
        <v>-</v>
      </c>
    </row>
    <row r="54" spans="4:49" ht="9.9499999999999993" customHeight="1" x14ac:dyDescent="0.25">
      <c r="D54" s="19"/>
      <c r="E54" s="19"/>
      <c r="F54" s="19"/>
      <c r="G54" s="19"/>
      <c r="H54" s="19"/>
      <c r="I54" s="19"/>
      <c r="J54" s="19"/>
      <c r="K54" s="19"/>
      <c r="L54" s="19"/>
      <c r="M54" s="19"/>
      <c r="N54" s="19"/>
      <c r="O54" s="19"/>
      <c r="AE54" s="19"/>
      <c r="AF54" s="19"/>
      <c r="AG54" s="19"/>
      <c r="AH54" s="19"/>
      <c r="AI54" s="19"/>
      <c r="AJ54" s="19"/>
      <c r="AK54" s="19"/>
      <c r="AL54" s="19"/>
      <c r="AM54" s="19"/>
      <c r="AO54" s="19"/>
      <c r="AP54" s="19"/>
      <c r="AQ54" s="19"/>
      <c r="AR54" s="19"/>
      <c r="AS54" s="19"/>
      <c r="AT54" s="19"/>
      <c r="AU54" s="19"/>
      <c r="AV54" s="19"/>
      <c r="AW54" s="19"/>
    </row>
    <row r="55" spans="4:49" ht="14.1" customHeight="1" x14ac:dyDescent="0.25">
      <c r="D55" s="16" t="s">
        <v>487</v>
      </c>
      <c r="E55" s="16"/>
      <c r="F55" s="72">
        <f>SUM(F50:F53)</f>
        <v>0</v>
      </c>
      <c r="G55" s="72">
        <f>IF('User inputs - run and wind farm'!E7=1,0,IF('User inputs - run and wind farm'!E7="",0,SUM(G50:G53)))</f>
        <v>0</v>
      </c>
      <c r="H55" s="72">
        <f>IF('User inputs - run and wind farm'!E7&lt;&gt;3,0,SUM(H50:H53))</f>
        <v>0</v>
      </c>
      <c r="I55" s="72" t="str">
        <f>IF('User inputs - run and wind farm'!$E$9="Additive",SUM(I50:I53),"-")</f>
        <v>-</v>
      </c>
      <c r="J55" s="19"/>
      <c r="K55" s="72">
        <f>SUM(K50:K53)</f>
        <v>0</v>
      </c>
      <c r="L55" s="72">
        <f>IF('User inputs - run and wind farm'!E7=1,0,IF('User inputs - run and wind farm'!E7="",0,SUM(L50:L53)))</f>
        <v>0</v>
      </c>
      <c r="M55" s="173">
        <f>IF('User inputs - run and wind farm'!E7&lt;&gt;3,0,SUM(M50:M53))</f>
        <v>0</v>
      </c>
      <c r="N55" s="173" t="str">
        <f>IF('User inputs - run and wind farm'!$E$9="Additive",SUM(N50:N53),"-")</f>
        <v>-</v>
      </c>
      <c r="O55" s="19"/>
      <c r="AE55" s="72">
        <f>SUM(AE50:AE53)</f>
        <v>0</v>
      </c>
      <c r="AF55" s="72">
        <f>IF('User inputs - run and wind farm'!E7=1,0,IF('User inputs - run and wind farm'!E7="",0,SUM(AF50:AF53)))</f>
        <v>0</v>
      </c>
      <c r="AG55" s="72">
        <f>IF('User inputs - run and wind farm'!E7&lt;&gt;3,0,SUM(AG50:AG53))</f>
        <v>0</v>
      </c>
      <c r="AH55" s="72" t="str">
        <f>IF('User inputs - run and wind farm'!$E$9="Additive",SUM(AH50:AH53),"-")</f>
        <v>-</v>
      </c>
      <c r="AI55" s="19"/>
      <c r="AJ55" s="72">
        <f>SUM(AJ50:AJ53)</f>
        <v>0</v>
      </c>
      <c r="AK55" s="72">
        <f t="shared" ref="AK55:AL55" si="8">SUM(AK50:AK53)</f>
        <v>0</v>
      </c>
      <c r="AL55" s="72">
        <f t="shared" si="8"/>
        <v>0</v>
      </c>
      <c r="AM55" s="72">
        <f>SUM(AM50:AM53)</f>
        <v>0</v>
      </c>
      <c r="AO55" s="72">
        <f>SUM(AO50:AO53)</f>
        <v>0</v>
      </c>
      <c r="AP55" s="72">
        <f t="shared" ref="AP55:AQ55" si="9">SUM(AP50:AP53)</f>
        <v>0</v>
      </c>
      <c r="AQ55" s="72">
        <f t="shared" si="9"/>
        <v>0</v>
      </c>
      <c r="AR55" s="72" t="str">
        <f>IF('User inputs - run and wind farm'!$E$9="Additive",SUM(AR50:AR53),"-")</f>
        <v>-</v>
      </c>
      <c r="AS55" s="19"/>
      <c r="AT55" s="72" t="e">
        <f>SUM(AT50:AT53)</f>
        <v>#VALUE!</v>
      </c>
      <c r="AU55" s="72">
        <f t="shared" ref="AU55:AV55" si="10">SUM(AU50:AU53)</f>
        <v>0</v>
      </c>
      <c r="AV55" s="72">
        <f t="shared" si="10"/>
        <v>0</v>
      </c>
      <c r="AW55" s="72" t="str">
        <f>IF('User inputs - run and wind farm'!$E$9="Additive",SUM(AW50:AW53),"-")</f>
        <v>-</v>
      </c>
    </row>
  </sheetData>
  <sheetProtection sheet="1" objects="1" scenarios="1"/>
  <mergeCells count="26">
    <mergeCell ref="B2:Z2"/>
    <mergeCell ref="P42:AC42"/>
    <mergeCell ref="F39:I39"/>
    <mergeCell ref="K39:N39"/>
    <mergeCell ref="F18:I18"/>
    <mergeCell ref="K18:N18"/>
    <mergeCell ref="P18:S18"/>
    <mergeCell ref="U18:X18"/>
    <mergeCell ref="Z18:AC18"/>
    <mergeCell ref="F6:I6"/>
    <mergeCell ref="K6:N6"/>
    <mergeCell ref="P6:S6"/>
    <mergeCell ref="U6:X6"/>
    <mergeCell ref="Z6:AC6"/>
    <mergeCell ref="C16:D16"/>
    <mergeCell ref="C37:D37"/>
    <mergeCell ref="AO6:AR6"/>
    <mergeCell ref="AT6:AW6"/>
    <mergeCell ref="AT18:AW18"/>
    <mergeCell ref="AO39:AR39"/>
    <mergeCell ref="AT39:AW39"/>
    <mergeCell ref="AE21:AR22"/>
    <mergeCell ref="AE6:AH6"/>
    <mergeCell ref="AJ6:AM6"/>
    <mergeCell ref="AE39:AH39"/>
    <mergeCell ref="AJ39:AM39"/>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32" id="{462AA81E-5DB8-404F-B2D3-C8493E8CE70D}">
            <xm:f>'User inputs - bird impacts'!$F$32="No"</xm:f>
            <x14:dxf>
              <font>
                <color theme="0" tint="-0.14996795556505021"/>
              </font>
              <fill>
                <patternFill>
                  <bgColor theme="0" tint="-0.14996795556505021"/>
                </patternFill>
              </fill>
            </x14:dxf>
          </x14:cfRule>
          <xm:sqref>F20:F23 F25 F29:F32 F34</xm:sqref>
        </x14:conditionalFormatting>
        <x14:conditionalFormatting xmlns:xm="http://schemas.microsoft.com/office/excel/2006/main">
          <x14:cfRule type="expression" priority="221" id="{C0B8002D-2E0C-49FC-AB7A-5B1598869129}">
            <xm:f>'User inputs - bird populations'!$F$7="No"</xm:f>
            <x14:dxf>
              <font>
                <color theme="0" tint="-0.14996795556505021"/>
              </font>
              <fill>
                <patternFill>
                  <bgColor theme="0" tint="-0.14996795556505021"/>
                </patternFill>
              </fill>
            </x14:dxf>
          </x14:cfRule>
          <xm:sqref>F10:I10 K10:N10 P10:S10 U10:X10 Z10:AC10 AJ10:AM10 AT10:AW10 F12:I13 K12:N13 P12:S13 U12:X13 Z12:AC13 K29:N29 P29:S30 Z29:AC30 U29:X32 F31:I32 K31:N32 AT31:AW32 AO50:AR51 F50:I53 K50:N53 AJ50:AM53 AT50:AW53</xm:sqref>
        </x14:conditionalFormatting>
        <x14:conditionalFormatting xmlns:xm="http://schemas.microsoft.com/office/excel/2006/main">
          <x14:cfRule type="expression" priority="219" id="{91309C62-878D-4AFA-AB03-0B0F4F0AEBC6}">
            <xm:f>'User inputs - bird populations'!$F$7="No"</xm:f>
            <x14:dxf>
              <font>
                <color theme="0" tint="-0.14996795556505021"/>
              </font>
              <fill>
                <patternFill>
                  <bgColor theme="0" tint="-0.14996795556505021"/>
                </patternFill>
              </fill>
            </x14:dxf>
          </x14:cfRule>
          <xm:sqref>F29:I29</xm:sqref>
        </x14:conditionalFormatting>
        <x14:conditionalFormatting xmlns:xm="http://schemas.microsoft.com/office/excel/2006/main">
          <x14:cfRule type="expression" priority="133" id="{012AF66F-86A8-4AEA-AD15-B784CC588C55}">
            <xm:f>OR('User inputs - bird populations'!$F$7="No",'User inputs - bird populations'!$F$7="")</xm:f>
            <x14:dxf>
              <font>
                <color theme="0" tint="-0.14996795556505021"/>
              </font>
              <fill>
                <patternFill>
                  <bgColor theme="0" tint="-0.14996795556505021"/>
                </patternFill>
              </fill>
            </x14:dxf>
          </x14:cfRule>
          <xm:sqref>F34:I34 K34:N34 P34:S34 U34:X34 Z34:AC34</xm:sqref>
        </x14:conditionalFormatting>
        <x14:conditionalFormatting xmlns:xm="http://schemas.microsoft.com/office/excel/2006/main">
          <x14:cfRule type="expression" priority="198" id="{BF11D395-8829-43EF-A356-71BAB6094CA7}">
            <xm:f>'User inputs - bird populations'!$F$7="No"</xm:f>
            <x14:dxf>
              <font>
                <color theme="0" tint="-0.14996795556505021"/>
              </font>
              <fill>
                <patternFill>
                  <bgColor theme="0" tint="-0.14996795556505021"/>
                </patternFill>
              </fill>
            </x14:dxf>
          </x14:cfRule>
          <xm:sqref>F55:I55</xm:sqref>
        </x14:conditionalFormatting>
        <x14:conditionalFormatting xmlns:xm="http://schemas.microsoft.com/office/excel/2006/main">
          <x14:cfRule type="expression" priority="148" id="{27FA4E9A-A684-4FFD-86BC-F87345ED1FFC}">
            <xm:f>OR('User inputs - run and wind farm'!$E$7=1,'User inputs - run and wind farm'!$E$7="")</xm:f>
            <x14:dxf>
              <font>
                <color theme="0" tint="-0.14996795556505021"/>
              </font>
              <fill>
                <patternFill>
                  <bgColor theme="0" tint="-0.14996795556505021"/>
                </patternFill>
              </fill>
            </x14:dxf>
          </x14:cfRule>
          <xm:sqref>G8 L8 Q8 S8 V8 X8 AA8 AC8 G10 I10 G12:G13 I12:I13 L12:L13 N12:N13 Q12:Q13 S12:S13 V12:V13 X12:X13 AA12:AA13 AC12:AC13 I20 N20 AW20 S20:S21 AA20:AA21 AC20:AC21 G20:G23 L20:L23 Q20:Q23 V20:V23 X20:X23 AU20:AU23 I22:I23 N22:N23 AW22:AW23 G25 I25 L25 N25 Q25 S25 V25 X25 AA25 AC25 AU25 AW25 I29 N29 AW29 S29:S30 AA29:AA30 AC29:AC30 G29:G32 L29:L32 Q29:Q32 V29:V32 X29:X32 AU29:AU32 I31:I32 N31:N32 AW31:AW32 Q34 V34 AA34 I41 N41 AW41 AH41:AH42 AR41:AR42 G41:G44 L41:L44 AK41:AK44 AM41:AM44 AP41:AP44 AU41:AU44 I43:I44 N43:N44 AW43:AW44 G46 I46 L46 N46 I50 N50 AW50 AH50:AH51 AR50:AR51 G50:G53 L50:L53 AK50:AK53 AM50:AM53 AU50:AU53 I52:I53 N52:N53 AW52:AW53 G55 I55 L55 N55 AF55 AH55 AK55 AM55 AP55 AR55 AU55 AW55</xm:sqref>
        </x14:conditionalFormatting>
        <x14:conditionalFormatting xmlns:xm="http://schemas.microsoft.com/office/excel/2006/main">
          <x14:cfRule type="expression" priority="131" id="{8FE14DB3-71C8-4EEA-ACC0-5B7576008CAD}">
            <xm:f>'User inputs - bird impacts'!$F$73="No"</xm:f>
            <x14:dxf>
              <font>
                <color theme="0" tint="-0.14996795556505021"/>
              </font>
              <fill>
                <patternFill>
                  <bgColor theme="0" tint="-0.14996795556505021"/>
                </patternFill>
              </fill>
            </x14:dxf>
          </x14:cfRule>
          <xm:sqref>G20:G23 G25 G29:G32 G34</xm:sqref>
        </x14:conditionalFormatting>
        <x14:conditionalFormatting xmlns:xm="http://schemas.microsoft.com/office/excel/2006/main">
          <x14:cfRule type="expression" priority="202" id="{68A60C87-1F89-4B10-9D8D-3A075C39335F}">
            <xm:f>'User inputs - run and wind farm'!$E$7&lt;&gt;3</xm:f>
            <x14:dxf>
              <font>
                <color theme="0" tint="-0.14996795556505021"/>
              </font>
              <fill>
                <patternFill>
                  <bgColor theme="0" tint="-0.14996795556505021"/>
                </patternFill>
              </fill>
            </x14:dxf>
          </x14:cfRule>
          <xm:sqref>H8 M8 R8 W8 AB8 H10 M10 R10 W10 AB10 AL10 AV10 H12:H13 M12:M13 R12:R13 W12:W13 AB12:AB13 H20:H23 M20:M23 R20:R23 W20:W23 AB20:AB23 AV20:AV23 H25 M25 R25 W25 AB25 AV25 H29:H32 M29:M32 R29:R32 W29:W32 AB29:AB32 AV29:AV32 H34 R34 W34 AB34 H41:H44 M41:M44 AL41:AL44 AQ41:AQ44 AV41:AV44 H46 H50:H53 M50:M53 AL50:AL53 AV50:AV53 H55 M55 AG55 AL55 AQ55 AV55</xm:sqref>
        </x14:conditionalFormatting>
        <x14:conditionalFormatting xmlns:xm="http://schemas.microsoft.com/office/excel/2006/main">
          <x14:cfRule type="expression" priority="130" id="{D86DE9EA-EDC0-470C-BD7F-BD9395401A0E}">
            <xm:f>'User inputs - bird impacts'!$F$114="No"</xm:f>
            <x14:dxf>
              <font>
                <color theme="0" tint="-0.14996795556505021"/>
              </font>
              <fill>
                <patternFill>
                  <bgColor theme="0" tint="-0.14996795556505021"/>
                </patternFill>
              </fill>
            </x14:dxf>
          </x14:cfRule>
          <xm:sqref>H20:H23 H25 H29:H32 H34</xm:sqref>
        </x14:conditionalFormatting>
        <x14:conditionalFormatting xmlns:xm="http://schemas.microsoft.com/office/excel/2006/main">
          <x14:cfRule type="expression" priority="201" id="{9B5633D1-7A36-49E7-979B-2E24C309A15D}">
            <xm:f>OR('User inputs - run and wind farm'!$E$9="Alternative",'User inputs - run and wind farm'!$E$9="")</xm:f>
            <x14:dxf>
              <font>
                <color theme="0" tint="-0.14996795556505021"/>
              </font>
              <fill>
                <patternFill>
                  <bgColor theme="0" tint="-0.14996795556505021"/>
                </patternFill>
              </fill>
            </x14:dxf>
          </x14:cfRule>
          <xm:sqref>I8 N8 S8 X8 AC8 I10 N10 S10 X10 AC10 AM10 AW10 I12:I13 N12:N13 S12:S13 X12:X13 AC12:AC13 I20:I23 N20:N23 S20:S23 X20:X23 AC20:AC23 AW20:AW23 I25 N25 S25 X25 AC25 AW25 I29:I32 N29:N32 S29:S32 X29:X32 AC29:AC32 AW29:AW32 I41:I44 N41:N44 AM41:AM44 AR41:AR44 AW41:AW44 I46 N46 I50:I53 N50:N53 AM50:AM53 AW50:AW53 I55 N55 AH55 AM55 AR55 AW55</xm:sqref>
        </x14:conditionalFormatting>
        <x14:conditionalFormatting xmlns:xm="http://schemas.microsoft.com/office/excel/2006/main">
          <x14:cfRule type="expression" priority="145" id="{7920B856-4255-455F-BBBF-6CF940332A0D}">
            <xm:f>OR('User inputs - run and wind farm'!$E$7=1,'User inputs - run and wind farm'!$E$7="")</xm:f>
            <x14:dxf>
              <font>
                <color theme="0" tint="-0.14996795556505021"/>
              </font>
              <fill>
                <patternFill>
                  <bgColor theme="0" tint="-0.14996795556505021"/>
                </patternFill>
              </fill>
            </x14:dxf>
          </x14:cfRule>
          <xm:sqref>I8</xm:sqref>
        </x14:conditionalFormatting>
        <x14:conditionalFormatting xmlns:xm="http://schemas.microsoft.com/office/excel/2006/main">
          <x14:cfRule type="expression" priority="1161" id="{33F36069-53D4-4196-B37A-EF17E8F20280}">
            <xm:f>AND('User inputs - bird impacts'!$F$32="No",'User inputs - bird impacts'!$F$73="No",'User inputs - bird impacts'!$F$114="No")</xm:f>
            <x14:dxf>
              <font>
                <color theme="0" tint="-0.14996795556505021"/>
              </font>
              <fill>
                <patternFill>
                  <bgColor theme="0" tint="-0.14996795556505021"/>
                </patternFill>
              </fill>
            </x14:dxf>
          </x14:cfRule>
          <xm:sqref>I20:I23 I25 I29:I32 I34</xm:sqref>
        </x14:conditionalFormatting>
        <x14:conditionalFormatting xmlns:xm="http://schemas.microsoft.com/office/excel/2006/main">
          <x14:cfRule type="expression" priority="128" id="{9B67C762-A069-4760-B6E8-566B713B1163}">
            <xm:f>OR('User inputs - run and wind farm'!$E$9="",'User inputs - run and wind farm'!$E$9="Alternative")</xm:f>
            <x14:dxf>
              <font>
                <color theme="0" tint="-0.14996795556505021"/>
              </font>
              <fill>
                <patternFill>
                  <bgColor theme="0" tint="-0.14996795556505021"/>
                </patternFill>
              </fill>
            </x14:dxf>
          </x14:cfRule>
          <xm:sqref>I34</xm:sqref>
        </x14:conditionalFormatting>
        <x14:conditionalFormatting xmlns:xm="http://schemas.microsoft.com/office/excel/2006/main">
          <x14:cfRule type="expression" priority="168" id="{57AB0AC0-D130-4264-B54D-DF0961412272}">
            <xm:f>'User inputs - bird populations'!$F$7="No"</xm:f>
            <x14:dxf>
              <font>
                <color theme="0" tint="-0.14996795556505021"/>
              </font>
              <fill>
                <patternFill>
                  <bgColor theme="0" tint="-0.14996795556505021"/>
                </patternFill>
              </fill>
            </x14:dxf>
          </x14:cfRule>
          <xm:sqref>K55:N55</xm:sqref>
        </x14:conditionalFormatting>
        <x14:conditionalFormatting xmlns:xm="http://schemas.microsoft.com/office/excel/2006/main">
          <x14:cfRule type="expression" priority="141" id="{59275BB2-675C-4AF0-926B-D506F0BE917D}">
            <xm:f>OR('User inputs - run and wind farm'!$E$7=1,'User inputs - run and wind farm'!$E$7="")</xm:f>
            <x14:dxf>
              <font>
                <color theme="0" tint="-0.14996795556505021"/>
              </font>
              <fill>
                <patternFill>
                  <bgColor theme="0" tint="-0.14996795556505021"/>
                </patternFill>
              </fill>
            </x14:dxf>
          </x14:cfRule>
          <xm:sqref>L34</xm:sqref>
        </x14:conditionalFormatting>
        <x14:conditionalFormatting xmlns:xm="http://schemas.microsoft.com/office/excel/2006/main">
          <x14:cfRule type="expression" priority="139" id="{AF89323B-1B07-4660-B9EE-C8ED9F3A8907}">
            <xm:f>OR('User inputs - run and wind farm'!$E$7=1,'User inputs - run and wind farm'!$E$7="")</xm:f>
            <x14:dxf>
              <font>
                <color theme="0" tint="-0.14996795556505021"/>
              </font>
              <fill>
                <patternFill>
                  <bgColor theme="0" tint="-0.14996795556505021"/>
                </patternFill>
              </fill>
            </x14:dxf>
          </x14:cfRule>
          <xm:sqref>L10:N10</xm:sqref>
        </x14:conditionalFormatting>
        <x14:conditionalFormatting xmlns:xm="http://schemas.microsoft.com/office/excel/2006/main">
          <x14:cfRule type="expression" priority="143" id="{8357BDC3-3553-4F3F-9326-EE91EBB6D074}">
            <xm:f>'User inputs - run and wind farm'!$E$7&lt;&gt;3</xm:f>
            <x14:dxf>
              <font>
                <color theme="0" tint="-0.14996795556505021"/>
              </font>
              <fill>
                <patternFill>
                  <bgColor theme="0" tint="-0.14996795556505021"/>
                </patternFill>
              </fill>
            </x14:dxf>
          </x14:cfRule>
          <xm:sqref>M34</xm:sqref>
        </x14:conditionalFormatting>
        <x14:conditionalFormatting xmlns:xm="http://schemas.microsoft.com/office/excel/2006/main">
          <x14:cfRule type="expression" priority="147" id="{696F3A91-682B-4EA7-890B-1DEDFD03A917}">
            <xm:f>'User inputs - run and wind farm'!$E$7&lt;&gt;3</xm:f>
            <x14:dxf>
              <font>
                <color theme="0" tint="-0.14996795556505021"/>
              </font>
              <fill>
                <patternFill>
                  <bgColor theme="0" tint="-0.14996795556505021"/>
                </patternFill>
              </fill>
            </x14:dxf>
          </x14:cfRule>
          <xm:sqref>M46</xm:sqref>
        </x14:conditionalFormatting>
        <x14:conditionalFormatting xmlns:xm="http://schemas.microsoft.com/office/excel/2006/main">
          <x14:cfRule type="expression" priority="144" id="{0694CB9A-10D4-4693-8EE0-275EA2951CDE}">
            <xm:f>OR('User inputs - run and wind farm'!$E$7=1,'User inputs - run and wind farm'!$E$7="")</xm:f>
            <x14:dxf>
              <font>
                <color theme="0" tint="-0.14996795556505021"/>
              </font>
              <fill>
                <patternFill>
                  <bgColor theme="0" tint="-0.14996795556505021"/>
                </patternFill>
              </fill>
            </x14:dxf>
          </x14:cfRule>
          <xm:sqref>N8</xm:sqref>
        </x14:conditionalFormatting>
        <x14:conditionalFormatting xmlns:xm="http://schemas.microsoft.com/office/excel/2006/main">
          <x14:cfRule type="expression" priority="142" id="{D8CE8F8C-9DE4-4E65-970E-1A60F45C7E6C}">
            <xm:f>OR('User inputs - run and wind farm'!$E$9="Alternative",'User inputs - run and wind farm'!$E$9="")</xm:f>
            <x14:dxf>
              <font>
                <color theme="0" tint="-0.14996795556505021"/>
              </font>
              <fill>
                <patternFill>
                  <bgColor theme="0" tint="-0.14996795556505021"/>
                </patternFill>
              </fill>
            </x14:dxf>
          </x14:cfRule>
          <x14:cfRule type="expression" priority="140" id="{4F90A2B0-4B54-4B97-ACCA-B5CCF311D8F6}">
            <xm:f>OR('User inputs - run and wind farm'!$E$7=1,'User inputs - run and wind farm'!$E$7="")</xm:f>
            <x14:dxf>
              <font>
                <color theme="0" tint="-0.14996795556505021"/>
              </font>
              <fill>
                <patternFill>
                  <bgColor theme="0" tint="-0.14996795556505021"/>
                </patternFill>
              </fill>
            </x14:dxf>
          </x14:cfRule>
          <xm:sqref>N34 S34 X34 AC34</xm:sqref>
        </x14:conditionalFormatting>
        <x14:conditionalFormatting xmlns:xm="http://schemas.microsoft.com/office/excel/2006/main">
          <x14:cfRule type="expression" priority="146" id="{E4B8E795-4A15-4063-8D2B-C9F809BCE81C}">
            <xm:f>'User inputs - run and wind farm'!$E$9="Alternative"</xm:f>
            <x14:dxf>
              <font>
                <color theme="0" tint="-0.14996795556505021"/>
              </font>
              <fill>
                <patternFill>
                  <bgColor theme="0" tint="-0.14996795556505021"/>
                </patternFill>
              </fill>
            </x14:dxf>
          </x14:cfRule>
          <xm:sqref>N46</xm:sqref>
        </x14:conditionalFormatting>
        <x14:conditionalFormatting xmlns:xm="http://schemas.microsoft.com/office/excel/2006/main">
          <x14:cfRule type="expression" priority="138" id="{79C4495A-BFE3-464E-AC91-77764BF813B7}">
            <xm:f>OR('User inputs - run and wind farm'!$E$7=1,'User inputs - run and wind farm'!$E$7="")</xm:f>
            <x14:dxf>
              <font>
                <color theme="0" tint="-0.14996795556505021"/>
              </font>
              <fill>
                <patternFill>
                  <bgColor theme="0" tint="-0.14996795556505021"/>
                </patternFill>
              </fill>
            </x14:dxf>
          </x14:cfRule>
          <xm:sqref>Q10:S10</xm:sqref>
        </x14:conditionalFormatting>
        <x14:conditionalFormatting xmlns:xm="http://schemas.microsoft.com/office/excel/2006/main">
          <x14:cfRule type="expression" priority="154" id="{43212506-EF28-4C89-A4F7-BABD7C2DFB2B}">
            <xm:f>'User inputs - run and wind farm'!$E$7=1</xm:f>
            <x14:dxf>
              <font>
                <color theme="0" tint="-0.14996795556505021"/>
              </font>
              <fill>
                <patternFill>
                  <bgColor theme="0" tint="-0.14996795556505021"/>
                </patternFill>
              </fill>
            </x14:dxf>
          </x14:cfRule>
          <xm:sqref>R29:R30</xm:sqref>
        </x14:conditionalFormatting>
        <x14:conditionalFormatting xmlns:xm="http://schemas.microsoft.com/office/excel/2006/main">
          <x14:cfRule type="expression" priority="135" id="{2F4C7F6A-F5EF-4292-93B9-6CA7BBB29449}">
            <xm:f>OR('User inputs - run and wind farm'!$E$7=1,'User inputs - run and wind farm'!$E$7="")</xm:f>
            <x14:dxf>
              <font>
                <color theme="0" tint="-0.14996795556505021"/>
              </font>
              <fill>
                <patternFill>
                  <bgColor theme="0" tint="-0.14996795556505021"/>
                </patternFill>
              </fill>
            </x14:dxf>
          </x14:cfRule>
          <xm:sqref>V10:X10</xm:sqref>
        </x14:conditionalFormatting>
        <x14:conditionalFormatting xmlns:xm="http://schemas.microsoft.com/office/excel/2006/main">
          <x14:cfRule type="expression" priority="134" id="{1A874F6A-2BDF-40AB-8F34-4B5254326DCF}">
            <xm:f>OR('User inputs - run and wind farm'!$E$7=1,'User inputs - run and wind farm'!$E$7="")</xm:f>
            <x14:dxf>
              <font>
                <color theme="0" tint="-0.14996795556505021"/>
              </font>
              <fill>
                <patternFill>
                  <bgColor theme="0" tint="-0.14996795556505021"/>
                </patternFill>
              </fill>
            </x14:dxf>
          </x14:cfRule>
          <xm:sqref>AA10:AC10</xm:sqref>
        </x14:conditionalFormatting>
        <x14:conditionalFormatting xmlns:xm="http://schemas.microsoft.com/office/excel/2006/main">
          <x14:cfRule type="expression" priority="126" id="{709BF565-7CD6-4A95-A8E4-A4BC513F3844}">
            <xm:f>'User inputs - bird populations'!$F$7="No"</xm:f>
            <x14:dxf>
              <font>
                <color theme="0" tint="-0.14996795556505021"/>
              </font>
              <fill>
                <patternFill>
                  <bgColor theme="0" tint="-0.14996795556505021"/>
                </patternFill>
              </fill>
            </x14:dxf>
          </x14:cfRule>
          <xm:sqref>AE10:AH10</xm:sqref>
        </x14:conditionalFormatting>
        <x14:conditionalFormatting xmlns:xm="http://schemas.microsoft.com/office/excel/2006/main">
          <x14:cfRule type="expression" priority="61" id="{086A7456-81CF-4B7C-BD22-DD601485B094}">
            <xm:f>'User inputs - bird populations'!$F$7="No"</xm:f>
            <x14:dxf>
              <font>
                <color theme="0" tint="-0.14996795556505021"/>
              </font>
              <fill>
                <patternFill>
                  <bgColor theme="0" tint="-0.14996795556505021"/>
                </patternFill>
              </fill>
            </x14:dxf>
          </x14:cfRule>
          <xm:sqref>AE12:AH13</xm:sqref>
        </x14:conditionalFormatting>
        <x14:conditionalFormatting xmlns:xm="http://schemas.microsoft.com/office/excel/2006/main">
          <x14:cfRule type="expression" priority="125" id="{ECE2DEE3-C646-40CA-B514-EF7277551EF3}">
            <xm:f>'User inputs - bird populations'!$F$7="No"</xm:f>
            <x14:dxf>
              <font>
                <color theme="0" tint="-0.14996795556505021"/>
              </font>
              <fill>
                <patternFill>
                  <bgColor theme="0" tint="-0.14996795556505021"/>
                </patternFill>
              </fill>
            </x14:dxf>
          </x14:cfRule>
          <xm:sqref>AE50:AH51</xm:sqref>
        </x14:conditionalFormatting>
        <x14:conditionalFormatting xmlns:xm="http://schemas.microsoft.com/office/excel/2006/main">
          <x14:cfRule type="expression" priority="122" id="{F21452DD-FF1D-476B-8EA5-96336D411DBD}">
            <xm:f>'User inputs - bird populations'!$F$7="No"</xm:f>
            <x14:dxf>
              <font>
                <color theme="0" tint="-0.14996795556505021"/>
              </font>
              <fill>
                <patternFill>
                  <bgColor theme="0" tint="-0.14996795556505021"/>
                </patternFill>
              </fill>
            </x14:dxf>
          </x14:cfRule>
          <xm:sqref>AE55:AH55</xm:sqref>
        </x14:conditionalFormatting>
        <x14:conditionalFormatting xmlns:xm="http://schemas.microsoft.com/office/excel/2006/main">
          <x14:cfRule type="expression" priority="75" id="{29107DF8-E16C-4D7B-A2E0-59263E84B7E3}">
            <xm:f>OR('User inputs - run and wind farm'!$E$7=1,'User inputs - run and wind farm'!$E$7="")</xm:f>
            <x14:dxf>
              <font>
                <color theme="0" tint="-0.14996795556505021"/>
              </font>
              <fill>
                <patternFill>
                  <bgColor theme="0" tint="-0.14996795556505021"/>
                </patternFill>
              </fill>
            </x14:dxf>
          </x14:cfRule>
          <xm:sqref>AF8</xm:sqref>
        </x14:conditionalFormatting>
        <x14:conditionalFormatting xmlns:xm="http://schemas.microsoft.com/office/excel/2006/main">
          <x14:cfRule type="expression" priority="120" id="{DD77C92E-4FEB-47EC-B3FA-92CAAB1DD4A4}">
            <xm:f>OR('User inputs - run and wind farm'!$E$7=1,'User inputs - run and wind farm'!$E$7="")</xm:f>
            <x14:dxf>
              <font>
                <color theme="0" tint="-0.14996795556505021"/>
              </font>
              <fill>
                <patternFill>
                  <bgColor theme="0" tint="-0.14996795556505021"/>
                </patternFill>
              </fill>
            </x14:dxf>
          </x14:cfRule>
          <xm:sqref>AF10</xm:sqref>
        </x14:conditionalFormatting>
        <x14:conditionalFormatting xmlns:xm="http://schemas.microsoft.com/office/excel/2006/main">
          <x14:cfRule type="expression" priority="58" id="{2BC4FFBA-0D88-405C-ABD6-D73707E6A68A}">
            <xm:f>OR('User inputs - run and wind farm'!$E$7=1,'User inputs - run and wind farm'!$E$7="")</xm:f>
            <x14:dxf>
              <font>
                <color theme="0" tint="-0.14996795556505021"/>
              </font>
              <fill>
                <patternFill>
                  <bgColor theme="0" tint="-0.14996795556505021"/>
                </patternFill>
              </fill>
            </x14:dxf>
          </x14:cfRule>
          <xm:sqref>AF12:AF13</xm:sqref>
        </x14:conditionalFormatting>
        <x14:conditionalFormatting xmlns:xm="http://schemas.microsoft.com/office/excel/2006/main">
          <x14:cfRule type="expression" priority="28" id="{2CBE638E-9ABD-494B-80E4-62F6F5F1FE8B}">
            <xm:f>OR('User inputs - run and wind farm'!$E$7=1,'User inputs - run and wind farm'!$E$7="")</xm:f>
            <x14:dxf>
              <font>
                <color theme="0" tint="-0.14996795556505021"/>
              </font>
              <fill>
                <patternFill>
                  <bgColor theme="0" tint="-0.14996795556505021"/>
                </patternFill>
              </fill>
            </x14:dxf>
          </x14:cfRule>
          <xm:sqref>AF41:AF44</xm:sqref>
        </x14:conditionalFormatting>
        <x14:conditionalFormatting xmlns:xm="http://schemas.microsoft.com/office/excel/2006/main">
          <x14:cfRule type="expression" priority="7" id="{54EB91E5-824D-4801-A837-30C42F3DD0D6}">
            <xm:f>OR('User inputs - run and wind farm'!$E$7=1,'User inputs - run and wind farm'!$E$7="")</xm:f>
            <x14:dxf>
              <font>
                <color theme="0" tint="-0.14996795556505021"/>
              </font>
              <fill>
                <patternFill>
                  <bgColor theme="0" tint="-0.14996795556505021"/>
                </patternFill>
              </fill>
            </x14:dxf>
          </x14:cfRule>
          <xm:sqref>AF46</xm:sqref>
        </x14:conditionalFormatting>
        <x14:conditionalFormatting xmlns:xm="http://schemas.microsoft.com/office/excel/2006/main">
          <x14:cfRule type="expression" priority="25" id="{2B37F48F-BABF-41C0-AA26-98A70DBEC1C7}">
            <xm:f>OR('User inputs - run and wind farm'!$E$7=1,'User inputs - run and wind farm'!$E$7="")</xm:f>
            <x14:dxf>
              <font>
                <color theme="0" tint="-0.14996795556505021"/>
              </font>
              <fill>
                <patternFill>
                  <bgColor theme="0" tint="-0.14996795556505021"/>
                </patternFill>
              </fill>
            </x14:dxf>
          </x14:cfRule>
          <xm:sqref>AF50:AF53</xm:sqref>
        </x14:conditionalFormatting>
        <x14:conditionalFormatting xmlns:xm="http://schemas.microsoft.com/office/excel/2006/main">
          <x14:cfRule type="expression" priority="8" id="{D7184157-34A7-4D2A-BB80-C8A3D824DA55}">
            <xm:f>'User inputs - bird populations'!$F$7="No"</xm:f>
            <x14:dxf>
              <font>
                <color theme="0" tint="-0.14996795556505021"/>
              </font>
              <fill>
                <patternFill>
                  <bgColor theme="0" tint="-0.14996795556505021"/>
                </patternFill>
              </fill>
            </x14:dxf>
          </x14:cfRule>
          <xm:sqref>AF46:AH46</xm:sqref>
        </x14:conditionalFormatting>
        <x14:conditionalFormatting xmlns:xm="http://schemas.microsoft.com/office/excel/2006/main">
          <x14:cfRule type="expression" priority="77" id="{9916DA7D-3942-414A-B224-F83A2619B58D}">
            <xm:f>'User inputs - run and wind farm'!$E$7&lt;&gt;3</xm:f>
            <x14:dxf>
              <font>
                <color theme="0" tint="-0.14996795556505021"/>
              </font>
              <fill>
                <patternFill>
                  <bgColor theme="0" tint="-0.14996795556505021"/>
                </patternFill>
              </fill>
            </x14:dxf>
          </x14:cfRule>
          <xm:sqref>AG8</xm:sqref>
        </x14:conditionalFormatting>
        <x14:conditionalFormatting xmlns:xm="http://schemas.microsoft.com/office/excel/2006/main">
          <x14:cfRule type="expression" priority="124" id="{7171C62E-5369-4170-93C5-63150822C099}">
            <xm:f>'User inputs - run and wind farm'!$E$7&lt;&gt;3</xm:f>
            <x14:dxf>
              <font>
                <color theme="0" tint="-0.14996795556505021"/>
              </font>
              <fill>
                <patternFill>
                  <bgColor theme="0" tint="-0.14996795556505021"/>
                </patternFill>
              </fill>
            </x14:dxf>
          </x14:cfRule>
          <xm:sqref>AG10</xm:sqref>
        </x14:conditionalFormatting>
        <x14:conditionalFormatting xmlns:xm="http://schemas.microsoft.com/office/excel/2006/main">
          <x14:cfRule type="expression" priority="60" id="{5AE27BE6-17D1-4DF3-91E3-04CEEFB086A8}">
            <xm:f>'User inputs - run and wind farm'!$E$7&lt;&gt;3</xm:f>
            <x14:dxf>
              <font>
                <color theme="0" tint="-0.14996795556505021"/>
              </font>
              <fill>
                <patternFill>
                  <bgColor theme="0" tint="-0.14996795556505021"/>
                </patternFill>
              </fill>
            </x14:dxf>
          </x14:cfRule>
          <xm:sqref>AG12:AG13</xm:sqref>
        </x14:conditionalFormatting>
        <x14:conditionalFormatting xmlns:xm="http://schemas.microsoft.com/office/excel/2006/main">
          <x14:cfRule type="expression" priority="30" id="{BE00CEB0-0F54-4713-B7F2-76DC6B58C71E}">
            <xm:f>'User inputs - run and wind farm'!$E$7&lt;&gt;3</xm:f>
            <x14:dxf>
              <font>
                <color theme="0" tint="-0.14996795556505021"/>
              </font>
              <fill>
                <patternFill>
                  <bgColor theme="0" tint="-0.14996795556505021"/>
                </patternFill>
              </fill>
            </x14:dxf>
          </x14:cfRule>
          <xm:sqref>AG41:AG44</xm:sqref>
        </x14:conditionalFormatting>
        <x14:conditionalFormatting xmlns:xm="http://schemas.microsoft.com/office/excel/2006/main">
          <x14:cfRule type="expression" priority="12" id="{38F217E5-1FFD-4F66-824E-06CA06444F9A}">
            <xm:f>'User inputs - run and wind farm'!$E$7&lt;&gt;3</xm:f>
            <x14:dxf>
              <font>
                <color theme="0" tint="-0.14996795556505021"/>
              </font>
              <fill>
                <patternFill>
                  <bgColor theme="0" tint="-0.14996795556505021"/>
                </patternFill>
              </fill>
            </x14:dxf>
          </x14:cfRule>
          <xm:sqref>AG46</xm:sqref>
        </x14:conditionalFormatting>
        <x14:conditionalFormatting xmlns:xm="http://schemas.microsoft.com/office/excel/2006/main">
          <x14:cfRule type="expression" priority="27" id="{22FB6540-3C87-45ED-AA5D-4C42CFDC67BA}">
            <xm:f>'User inputs - run and wind farm'!$E$7&lt;&gt;3</xm:f>
            <x14:dxf>
              <font>
                <color theme="0" tint="-0.14996795556505021"/>
              </font>
              <fill>
                <patternFill>
                  <bgColor theme="0" tint="-0.14996795556505021"/>
                </patternFill>
              </fill>
            </x14:dxf>
          </x14:cfRule>
          <xm:sqref>AG50:AG53</xm:sqref>
        </x14:conditionalFormatting>
        <x14:conditionalFormatting xmlns:xm="http://schemas.microsoft.com/office/excel/2006/main">
          <x14:cfRule type="expression" priority="76" id="{E09E14EC-7190-470D-8FF1-70F303397FA8}">
            <xm:f>OR('User inputs - run and wind farm'!$E$9="Alternative",'User inputs - run and wind farm'!$E$9="")</xm:f>
            <x14:dxf>
              <font>
                <color theme="0" tint="-0.14996795556505021"/>
              </font>
              <fill>
                <patternFill>
                  <bgColor theme="0" tint="-0.14996795556505021"/>
                </patternFill>
              </fill>
            </x14:dxf>
          </x14:cfRule>
          <x14:cfRule type="expression" priority="74" id="{F1CF274F-13B8-4DB8-B954-0D37D5C8F01E}">
            <xm:f>OR('User inputs - run and wind farm'!$E$7=1,'User inputs - run and wind farm'!$E$7="")</xm:f>
            <x14:dxf>
              <font>
                <color theme="0" tint="-0.14996795556505021"/>
              </font>
              <fill>
                <patternFill>
                  <bgColor theme="0" tint="-0.14996795556505021"/>
                </patternFill>
              </fill>
            </x14:dxf>
          </x14:cfRule>
          <xm:sqref>AH8</xm:sqref>
        </x14:conditionalFormatting>
        <x14:conditionalFormatting xmlns:xm="http://schemas.microsoft.com/office/excel/2006/main">
          <x14:cfRule type="expression" priority="123" id="{DCAAC141-9307-4121-925E-6C8747A75EB0}">
            <xm:f>OR('User inputs - run and wind farm'!$E$9="Alternative",'User inputs - run and wind farm'!$E$9="")</xm:f>
            <x14:dxf>
              <font>
                <color theme="0" tint="-0.14996795556505021"/>
              </font>
              <fill>
                <patternFill>
                  <bgColor theme="0" tint="-0.14996795556505021"/>
                </patternFill>
              </fill>
            </x14:dxf>
          </x14:cfRule>
          <x14:cfRule type="expression" priority="116" id="{41834254-0443-46B2-8D16-B15BAEE005CC}">
            <xm:f>OR('User inputs - run and wind farm'!$E$7=1,'User inputs - run and wind farm'!$E$7="")</xm:f>
            <x14:dxf>
              <font>
                <color theme="0" tint="-0.14996795556505021"/>
              </font>
              <fill>
                <patternFill>
                  <bgColor theme="0" tint="-0.14996795556505021"/>
                </patternFill>
              </fill>
            </x14:dxf>
          </x14:cfRule>
          <xm:sqref>AH10</xm:sqref>
        </x14:conditionalFormatting>
        <x14:conditionalFormatting xmlns:xm="http://schemas.microsoft.com/office/excel/2006/main">
          <x14:cfRule type="expression" priority="59" id="{2BB7C6BD-57AA-4026-97C2-C95FCB015073}">
            <xm:f>OR('User inputs - run and wind farm'!$E$9="Alternative",'User inputs - run and wind farm'!$E$9="")</xm:f>
            <x14:dxf>
              <font>
                <color theme="0" tint="-0.14996795556505021"/>
              </font>
              <fill>
                <patternFill>
                  <bgColor theme="0" tint="-0.14996795556505021"/>
                </patternFill>
              </fill>
            </x14:dxf>
          </x14:cfRule>
          <x14:cfRule type="expression" priority="57" id="{0A4DC8B2-EAED-49A4-8AF8-B2A3AB2EC7D6}">
            <xm:f>OR('User inputs - run and wind farm'!$E$7=1,'User inputs - run and wind farm'!$E$7="")</xm:f>
            <x14:dxf>
              <font>
                <color theme="0" tint="-0.14996795556505021"/>
              </font>
              <fill>
                <patternFill>
                  <bgColor theme="0" tint="-0.14996795556505021"/>
                </patternFill>
              </fill>
            </x14:dxf>
          </x14:cfRule>
          <xm:sqref>AH12:AH13</xm:sqref>
        </x14:conditionalFormatting>
        <x14:conditionalFormatting xmlns:xm="http://schemas.microsoft.com/office/excel/2006/main">
          <x14:cfRule type="expression" priority="29" id="{10A3DC36-62E4-4AF0-8531-46141A5BDB72}">
            <xm:f>OR('User inputs - run and wind farm'!$E$9="Alternative",'User inputs - run and wind farm'!$E$9="")</xm:f>
            <x14:dxf>
              <font>
                <color theme="0" tint="-0.14996795556505021"/>
              </font>
              <fill>
                <patternFill>
                  <bgColor theme="0" tint="-0.14996795556505021"/>
                </patternFill>
              </fill>
            </x14:dxf>
          </x14:cfRule>
          <xm:sqref>AH41:AH44</xm:sqref>
        </x14:conditionalFormatting>
        <x14:conditionalFormatting xmlns:xm="http://schemas.microsoft.com/office/excel/2006/main">
          <x14:cfRule type="expression" priority="11" id="{66F5FEEB-2CB1-4AE5-899C-4D6A8B0052F7}">
            <xm:f>OR('User inputs - run and wind farm'!$E$9="Alternative",'User inputs - run and wind farm'!$E$9="")</xm:f>
            <x14:dxf>
              <font>
                <color theme="0" tint="-0.14996795556505021"/>
              </font>
              <fill>
                <patternFill>
                  <bgColor theme="0" tint="-0.14996795556505021"/>
                </patternFill>
              </fill>
            </x14:dxf>
          </x14:cfRule>
          <x14:cfRule type="expression" priority="9" id="{389C90E5-9624-4E21-B007-DC2C856090A1}">
            <xm:f>OR('User inputs - run and wind farm'!$E$7=1,'User inputs - run and wind farm'!$E$7="")</xm:f>
            <x14:dxf>
              <font>
                <color theme="0" tint="-0.14996795556505021"/>
              </font>
              <fill>
                <patternFill>
                  <bgColor theme="0" tint="-0.14996795556505021"/>
                </patternFill>
              </fill>
            </x14:dxf>
          </x14:cfRule>
          <xm:sqref>AH46</xm:sqref>
        </x14:conditionalFormatting>
        <x14:conditionalFormatting xmlns:xm="http://schemas.microsoft.com/office/excel/2006/main">
          <x14:cfRule type="expression" priority="26" id="{B3DB38DD-C990-49EB-8376-A050B34AD9DD}">
            <xm:f>OR('User inputs - run and wind farm'!$E$9="Alternative",'User inputs - run and wind farm'!$E$9="")</xm:f>
            <x14:dxf>
              <font>
                <color theme="0" tint="-0.14996795556505021"/>
              </font>
              <fill>
                <patternFill>
                  <bgColor theme="0" tint="-0.14996795556505021"/>
                </patternFill>
              </fill>
            </x14:dxf>
          </x14:cfRule>
          <xm:sqref>AH50:AH53</xm:sqref>
        </x14:conditionalFormatting>
        <x14:conditionalFormatting xmlns:xm="http://schemas.microsoft.com/office/excel/2006/main">
          <x14:cfRule type="expression" priority="56" id="{1FEA8A2F-5491-462E-B352-C6B363C6AD50}">
            <xm:f>'User inputs - bird populations'!$F$7="No"</xm:f>
            <x14:dxf>
              <font>
                <color theme="0" tint="-0.14996795556505021"/>
              </font>
              <fill>
                <patternFill>
                  <bgColor theme="0" tint="-0.14996795556505021"/>
                </patternFill>
              </fill>
            </x14:dxf>
          </x14:cfRule>
          <xm:sqref>AJ12:AM13</xm:sqref>
        </x14:conditionalFormatting>
        <x14:conditionalFormatting xmlns:xm="http://schemas.microsoft.com/office/excel/2006/main">
          <x14:cfRule type="expression" priority="121" id="{EE63A41B-2050-4EC0-B46D-BDABA4634A91}">
            <xm:f>'User inputs - bird populations'!$F$7="No"</xm:f>
            <x14:dxf>
              <font>
                <color theme="0" tint="-0.14996795556505021"/>
              </font>
              <fill>
                <patternFill>
                  <bgColor theme="0" tint="-0.14996795556505021"/>
                </patternFill>
              </fill>
            </x14:dxf>
          </x14:cfRule>
          <xm:sqref>AJ55:AM55</xm:sqref>
        </x14:conditionalFormatting>
        <x14:conditionalFormatting xmlns:xm="http://schemas.microsoft.com/office/excel/2006/main">
          <x14:cfRule type="expression" priority="71" id="{758C5CC0-C0CB-463F-BA16-4C228D28A63C}">
            <xm:f>OR('User inputs - run and wind farm'!$E$7=1,'User inputs - run and wind farm'!$E$7="")</xm:f>
            <x14:dxf>
              <font>
                <color theme="0" tint="-0.14996795556505021"/>
              </font>
              <fill>
                <patternFill>
                  <bgColor theme="0" tint="-0.14996795556505021"/>
                </patternFill>
              </fill>
            </x14:dxf>
          </x14:cfRule>
          <xm:sqref>AK8</xm:sqref>
        </x14:conditionalFormatting>
        <x14:conditionalFormatting xmlns:xm="http://schemas.microsoft.com/office/excel/2006/main">
          <x14:cfRule type="expression" priority="53" id="{A1925909-B295-413C-A92B-D1467FDF6A99}">
            <xm:f>OR('User inputs - run and wind farm'!$E$7=1,'User inputs - run and wind farm'!$E$7="")</xm:f>
            <x14:dxf>
              <font>
                <color theme="0" tint="-0.14996795556505021"/>
              </font>
              <fill>
                <patternFill>
                  <bgColor theme="0" tint="-0.14996795556505021"/>
                </patternFill>
              </fill>
            </x14:dxf>
          </x14:cfRule>
          <xm:sqref>AK12:AK13</xm:sqref>
        </x14:conditionalFormatting>
        <x14:conditionalFormatting xmlns:xm="http://schemas.microsoft.com/office/excel/2006/main">
          <x14:cfRule type="expression" priority="5" id="{CE31E611-C0F7-404F-A8D3-6F8C3DE781D9}">
            <xm:f>OR('User inputs - run and wind farm'!$E$7=1,'User inputs - run and wind farm'!$E$7="")</xm:f>
            <x14:dxf>
              <font>
                <color theme="0" tint="-0.14996795556505021"/>
              </font>
              <fill>
                <patternFill>
                  <bgColor theme="0" tint="-0.14996795556505021"/>
                </patternFill>
              </fill>
            </x14:dxf>
          </x14:cfRule>
          <xm:sqref>AK46</xm:sqref>
        </x14:conditionalFormatting>
        <x14:conditionalFormatting xmlns:xm="http://schemas.microsoft.com/office/excel/2006/main">
          <x14:cfRule type="expression" priority="111" id="{26B8478D-795F-4A59-86A8-F9D1335B4299}">
            <xm:f>OR('User inputs - run and wind farm'!$E$7=1,'User inputs - run and wind farm'!$E$7="")</xm:f>
            <x14:dxf>
              <font>
                <color theme="0" tint="-0.14996795556505021"/>
              </font>
              <fill>
                <patternFill>
                  <bgColor theme="0" tint="-0.14996795556505021"/>
                </patternFill>
              </fill>
            </x14:dxf>
          </x14:cfRule>
          <xm:sqref>AK10:AM10</xm:sqref>
        </x14:conditionalFormatting>
        <x14:conditionalFormatting xmlns:xm="http://schemas.microsoft.com/office/excel/2006/main">
          <x14:cfRule type="expression" priority="6" id="{83E89448-FCCA-4269-8560-F2E4AF9901E8}">
            <xm:f>'User inputs - bird populations'!$F$7="No"</xm:f>
            <x14:dxf>
              <font>
                <color theme="0" tint="-0.14996795556505021"/>
              </font>
              <fill>
                <patternFill>
                  <bgColor theme="0" tint="-0.14996795556505021"/>
                </patternFill>
              </fill>
            </x14:dxf>
          </x14:cfRule>
          <xm:sqref>AK46:AM46</xm:sqref>
        </x14:conditionalFormatting>
        <x14:conditionalFormatting xmlns:xm="http://schemas.microsoft.com/office/excel/2006/main">
          <x14:cfRule type="expression" priority="73" id="{6C080B4D-F51E-4CF5-845C-65191BE04F05}">
            <xm:f>'User inputs - run and wind farm'!$E$7&lt;&gt;3</xm:f>
            <x14:dxf>
              <font>
                <color theme="0" tint="-0.14996795556505021"/>
              </font>
              <fill>
                <patternFill>
                  <bgColor theme="0" tint="-0.14996795556505021"/>
                </patternFill>
              </fill>
            </x14:dxf>
          </x14:cfRule>
          <xm:sqref>AL8</xm:sqref>
        </x14:conditionalFormatting>
        <x14:conditionalFormatting xmlns:xm="http://schemas.microsoft.com/office/excel/2006/main">
          <x14:cfRule type="expression" priority="55" id="{B3CCE61A-0A37-4A06-A56D-BB8D0534118D}">
            <xm:f>'User inputs - run and wind farm'!$E$7&lt;&gt;3</xm:f>
            <x14:dxf>
              <font>
                <color theme="0" tint="-0.14996795556505021"/>
              </font>
              <fill>
                <patternFill>
                  <bgColor theme="0" tint="-0.14996795556505021"/>
                </patternFill>
              </fill>
            </x14:dxf>
          </x14:cfRule>
          <xm:sqref>AL12:AL13</xm:sqref>
        </x14:conditionalFormatting>
        <x14:conditionalFormatting xmlns:xm="http://schemas.microsoft.com/office/excel/2006/main">
          <x14:cfRule type="expression" priority="16" id="{F450E093-1986-4100-9889-632A70D443B7}">
            <xm:f>'User inputs - run and wind farm'!$E$7&lt;&gt;3</xm:f>
            <x14:dxf>
              <font>
                <color theme="0" tint="-0.14996795556505021"/>
              </font>
              <fill>
                <patternFill>
                  <bgColor theme="0" tint="-0.14996795556505021"/>
                </patternFill>
              </fill>
            </x14:dxf>
          </x14:cfRule>
          <xm:sqref>AL46</xm:sqref>
        </x14:conditionalFormatting>
        <x14:conditionalFormatting xmlns:xm="http://schemas.microsoft.com/office/excel/2006/main">
          <x14:cfRule type="expression" priority="70" id="{64A6399C-3C8E-4DC2-80DA-B95888F49451}">
            <xm:f>OR('User inputs - run and wind farm'!$E$7=1,'User inputs - run and wind farm'!$E$7="")</xm:f>
            <x14:dxf>
              <font>
                <color theme="0" tint="-0.14996795556505021"/>
              </font>
              <fill>
                <patternFill>
                  <bgColor theme="0" tint="-0.14996795556505021"/>
                </patternFill>
              </fill>
            </x14:dxf>
          </x14:cfRule>
          <x14:cfRule type="expression" priority="72" id="{8FBFAD6B-2C5F-4BFA-944E-211E5524BAFF}">
            <xm:f>OR('User inputs - run and wind farm'!$E$9="Alternative",'User inputs - run and wind farm'!$E$9="")</xm:f>
            <x14:dxf>
              <font>
                <color theme="0" tint="-0.14996795556505021"/>
              </font>
              <fill>
                <patternFill>
                  <bgColor theme="0" tint="-0.14996795556505021"/>
                </patternFill>
              </fill>
            </x14:dxf>
          </x14:cfRule>
          <xm:sqref>AM8</xm:sqref>
        </x14:conditionalFormatting>
        <x14:conditionalFormatting xmlns:xm="http://schemas.microsoft.com/office/excel/2006/main">
          <x14:cfRule type="expression" priority="54" id="{B0A63F85-7DFE-4C2C-BAA7-6E0048E72295}">
            <xm:f>OR('User inputs - run and wind farm'!$E$9="Alternative",'User inputs - run and wind farm'!$E$9="")</xm:f>
            <x14:dxf>
              <font>
                <color theme="0" tint="-0.14996795556505021"/>
              </font>
              <fill>
                <patternFill>
                  <bgColor theme="0" tint="-0.14996795556505021"/>
                </patternFill>
              </fill>
            </x14:dxf>
          </x14:cfRule>
          <x14:cfRule type="expression" priority="52" id="{37E343E0-C6F0-44C7-B46B-B1B23215CEF0}">
            <xm:f>OR('User inputs - run and wind farm'!$E$7=1,'User inputs - run and wind farm'!$E$7="")</xm:f>
            <x14:dxf>
              <font>
                <color theme="0" tint="-0.14996795556505021"/>
              </font>
              <fill>
                <patternFill>
                  <bgColor theme="0" tint="-0.14996795556505021"/>
                </patternFill>
              </fill>
            </x14:dxf>
          </x14:cfRule>
          <xm:sqref>AM12:AM13</xm:sqref>
        </x14:conditionalFormatting>
        <x14:conditionalFormatting xmlns:xm="http://schemas.microsoft.com/office/excel/2006/main">
          <x14:cfRule type="expression" priority="13" id="{F0DA23BD-25FA-4C83-9AB5-E39D3EEFFCB8}">
            <xm:f>OR('User inputs - run and wind farm'!$E$7=1,'User inputs - run and wind farm'!$E$7="")</xm:f>
            <x14:dxf>
              <font>
                <color theme="0" tint="-0.14996795556505021"/>
              </font>
              <fill>
                <patternFill>
                  <bgColor theme="0" tint="-0.14996795556505021"/>
                </patternFill>
              </fill>
            </x14:dxf>
          </x14:cfRule>
          <x14:cfRule type="expression" priority="15" id="{E1681974-9BB3-4B19-A1D2-6ED37B3F5F93}">
            <xm:f>OR('User inputs - run and wind farm'!$E$9="Alternative",'User inputs - run and wind farm'!$E$9="")</xm:f>
            <x14:dxf>
              <font>
                <color theme="0" tint="-0.14996795556505021"/>
              </font>
              <fill>
                <patternFill>
                  <bgColor theme="0" tint="-0.14996795556505021"/>
                </patternFill>
              </fill>
            </x14:dxf>
          </x14:cfRule>
          <xm:sqref>AM46</xm:sqref>
        </x14:conditionalFormatting>
        <x14:conditionalFormatting xmlns:xm="http://schemas.microsoft.com/office/excel/2006/main">
          <x14:cfRule type="expression" priority="104" id="{C85C7103-1BE6-4509-A489-50871B4DE1C1}">
            <xm:f>'User inputs - bird populations'!$F$7="No"</xm:f>
            <x14:dxf>
              <font>
                <color theme="0" tint="-0.14996795556505021"/>
              </font>
              <fill>
                <patternFill>
                  <bgColor theme="0" tint="-0.14996795556505021"/>
                </patternFill>
              </fill>
            </x14:dxf>
          </x14:cfRule>
          <xm:sqref>AO10:AR10</xm:sqref>
        </x14:conditionalFormatting>
        <x14:conditionalFormatting xmlns:xm="http://schemas.microsoft.com/office/excel/2006/main">
          <x14:cfRule type="expression" priority="51" id="{D2B0BDBF-D5F3-443E-89E3-470A05FFD875}">
            <xm:f>'User inputs - bird populations'!$F$7="No"</xm:f>
            <x14:dxf>
              <font>
                <color theme="0" tint="-0.14996795556505021"/>
              </font>
              <fill>
                <patternFill>
                  <bgColor theme="0" tint="-0.14996795556505021"/>
                </patternFill>
              </fill>
            </x14:dxf>
          </x14:cfRule>
          <xm:sqref>AO12:AR13</xm:sqref>
        </x14:conditionalFormatting>
        <x14:conditionalFormatting xmlns:xm="http://schemas.microsoft.com/office/excel/2006/main">
          <x14:cfRule type="expression" priority="100" id="{F9FF478F-0175-4E4B-997E-896499A5D2A4}">
            <xm:f>'User inputs - bird populations'!$F$7="No"</xm:f>
            <x14:dxf>
              <font>
                <color theme="0" tint="-0.14996795556505021"/>
              </font>
              <fill>
                <patternFill>
                  <bgColor theme="0" tint="-0.14996795556505021"/>
                </patternFill>
              </fill>
            </x14:dxf>
          </x14:cfRule>
          <xm:sqref>AO55:AR55</xm:sqref>
        </x14:conditionalFormatting>
        <x14:conditionalFormatting xmlns:xm="http://schemas.microsoft.com/office/excel/2006/main">
          <x14:cfRule type="expression" priority="67" id="{C8491C28-DD6C-4DFB-86A0-B60851CDC7F0}">
            <xm:f>OR('User inputs - run and wind farm'!$E$7=1,'User inputs - run and wind farm'!$E$7="")</xm:f>
            <x14:dxf>
              <font>
                <color theme="0" tint="-0.14996795556505021"/>
              </font>
              <fill>
                <patternFill>
                  <bgColor theme="0" tint="-0.14996795556505021"/>
                </patternFill>
              </fill>
            </x14:dxf>
          </x14:cfRule>
          <xm:sqref>AP8</xm:sqref>
        </x14:conditionalFormatting>
        <x14:conditionalFormatting xmlns:xm="http://schemas.microsoft.com/office/excel/2006/main">
          <x14:cfRule type="expression" priority="98" id="{0B54E5EA-10AD-4164-82F7-63CB556397A2}">
            <xm:f>OR('User inputs - run and wind farm'!$E$7=1,'User inputs - run and wind farm'!$E$7="")</xm:f>
            <x14:dxf>
              <font>
                <color theme="0" tint="-0.14996795556505021"/>
              </font>
              <fill>
                <patternFill>
                  <bgColor theme="0" tint="-0.14996795556505021"/>
                </patternFill>
              </fill>
            </x14:dxf>
          </x14:cfRule>
          <xm:sqref>AP10</xm:sqref>
        </x14:conditionalFormatting>
        <x14:conditionalFormatting xmlns:xm="http://schemas.microsoft.com/office/excel/2006/main">
          <x14:cfRule type="expression" priority="48" id="{30483C73-9AFC-4725-9D1F-B3836623B415}">
            <xm:f>OR('User inputs - run and wind farm'!$E$7=1,'User inputs - run and wind farm'!$E$7="")</xm:f>
            <x14:dxf>
              <font>
                <color theme="0" tint="-0.14996795556505021"/>
              </font>
              <fill>
                <patternFill>
                  <bgColor theme="0" tint="-0.14996795556505021"/>
                </patternFill>
              </fill>
            </x14:dxf>
          </x14:cfRule>
          <xm:sqref>AP12:AP13</xm:sqref>
        </x14:conditionalFormatting>
        <x14:conditionalFormatting xmlns:xm="http://schemas.microsoft.com/office/excel/2006/main">
          <x14:cfRule type="expression" priority="3" id="{06DB8E37-8FDF-4F4C-9DAA-65BEB2708E6E}">
            <xm:f>OR('User inputs - run and wind farm'!$E$7=1,'User inputs - run and wind farm'!$E$7="")</xm:f>
            <x14:dxf>
              <font>
                <color theme="0" tint="-0.14996795556505021"/>
              </font>
              <fill>
                <patternFill>
                  <bgColor theme="0" tint="-0.14996795556505021"/>
                </patternFill>
              </fill>
            </x14:dxf>
          </x14:cfRule>
          <xm:sqref>AP46</xm:sqref>
        </x14:conditionalFormatting>
        <x14:conditionalFormatting xmlns:xm="http://schemas.microsoft.com/office/excel/2006/main">
          <x14:cfRule type="expression" priority="31" id="{D8E7DAFB-47B0-4098-A2B0-2A01C265F8D1}">
            <xm:f>OR('User inputs - run and wind farm'!$E$7=1,'User inputs - run and wind farm'!$E$7="")</xm:f>
            <x14:dxf>
              <font>
                <color theme="0" tint="-0.14996795556505021"/>
              </font>
              <fill>
                <patternFill>
                  <bgColor theme="0" tint="-0.14996795556505021"/>
                </patternFill>
              </fill>
            </x14:dxf>
          </x14:cfRule>
          <xm:sqref>AP50:AP53</xm:sqref>
        </x14:conditionalFormatting>
        <x14:conditionalFormatting xmlns:xm="http://schemas.microsoft.com/office/excel/2006/main">
          <x14:cfRule type="expression" priority="4" id="{3410883E-2930-45A8-82FF-B4F5EF05B19B}">
            <xm:f>'User inputs - bird populations'!$F$7="No"</xm:f>
            <x14:dxf>
              <font>
                <color theme="0" tint="-0.14996795556505021"/>
              </font>
              <fill>
                <patternFill>
                  <bgColor theme="0" tint="-0.14996795556505021"/>
                </patternFill>
              </fill>
            </x14:dxf>
          </x14:cfRule>
          <xm:sqref>AP46:AR46</xm:sqref>
        </x14:conditionalFormatting>
        <x14:conditionalFormatting xmlns:xm="http://schemas.microsoft.com/office/excel/2006/main">
          <x14:cfRule type="expression" priority="69" id="{B1259E8E-3A73-43A0-92D3-4F34BA9227A4}">
            <xm:f>'User inputs - run and wind farm'!$E$7&lt;&gt;3</xm:f>
            <x14:dxf>
              <font>
                <color theme="0" tint="-0.14996795556505021"/>
              </font>
              <fill>
                <patternFill>
                  <bgColor theme="0" tint="-0.14996795556505021"/>
                </patternFill>
              </fill>
            </x14:dxf>
          </x14:cfRule>
          <xm:sqref>AQ8</xm:sqref>
        </x14:conditionalFormatting>
        <x14:conditionalFormatting xmlns:xm="http://schemas.microsoft.com/office/excel/2006/main">
          <x14:cfRule type="expression" priority="102" id="{6AA8E039-4AB0-4DA8-8DF9-CB6D812C11E3}">
            <xm:f>'User inputs - run and wind farm'!$E$7&lt;&gt;3</xm:f>
            <x14:dxf>
              <font>
                <color theme="0" tint="-0.14996795556505021"/>
              </font>
              <fill>
                <patternFill>
                  <bgColor theme="0" tint="-0.14996795556505021"/>
                </patternFill>
              </fill>
            </x14:dxf>
          </x14:cfRule>
          <xm:sqref>AQ10</xm:sqref>
        </x14:conditionalFormatting>
        <x14:conditionalFormatting xmlns:xm="http://schemas.microsoft.com/office/excel/2006/main">
          <x14:cfRule type="expression" priority="50" id="{73F5B2FC-79C3-4E42-8338-0890626F549A}">
            <xm:f>'User inputs - run and wind farm'!$E$7&lt;&gt;3</xm:f>
            <x14:dxf>
              <font>
                <color theme="0" tint="-0.14996795556505021"/>
              </font>
              <fill>
                <patternFill>
                  <bgColor theme="0" tint="-0.14996795556505021"/>
                </patternFill>
              </fill>
            </x14:dxf>
          </x14:cfRule>
          <xm:sqref>AQ12:AQ13</xm:sqref>
        </x14:conditionalFormatting>
        <x14:conditionalFormatting xmlns:xm="http://schemas.microsoft.com/office/excel/2006/main">
          <x14:cfRule type="expression" priority="20" id="{F94CA0AB-E866-4883-8CD7-A45F7CE4E6CB}">
            <xm:f>'User inputs - run and wind farm'!$E$7&lt;&gt;3</xm:f>
            <x14:dxf>
              <font>
                <color theme="0" tint="-0.14996795556505021"/>
              </font>
              <fill>
                <patternFill>
                  <bgColor theme="0" tint="-0.14996795556505021"/>
                </patternFill>
              </fill>
            </x14:dxf>
          </x14:cfRule>
          <xm:sqref>AQ46</xm:sqref>
        </x14:conditionalFormatting>
        <x14:conditionalFormatting xmlns:xm="http://schemas.microsoft.com/office/excel/2006/main">
          <x14:cfRule type="expression" priority="33" id="{39B36B1A-CD94-4A76-8C51-71CF4FF68521}">
            <xm:f>'User inputs - run and wind farm'!$E$7&lt;&gt;3</xm:f>
            <x14:dxf>
              <font>
                <color theme="0" tint="-0.14996795556505021"/>
              </font>
              <fill>
                <patternFill>
                  <bgColor theme="0" tint="-0.14996795556505021"/>
                </patternFill>
              </fill>
            </x14:dxf>
          </x14:cfRule>
          <xm:sqref>AQ50:AQ53</xm:sqref>
        </x14:conditionalFormatting>
        <x14:conditionalFormatting xmlns:xm="http://schemas.microsoft.com/office/excel/2006/main">
          <x14:cfRule type="expression" priority="66" id="{903844D5-7404-4B86-B043-FF48255FE2F3}">
            <xm:f>OR('User inputs - run and wind farm'!$E$7=1,'User inputs - run and wind farm'!$E$7="")</xm:f>
            <x14:dxf>
              <font>
                <color theme="0" tint="-0.14996795556505021"/>
              </font>
              <fill>
                <patternFill>
                  <bgColor theme="0" tint="-0.14996795556505021"/>
                </patternFill>
              </fill>
            </x14:dxf>
          </x14:cfRule>
          <x14:cfRule type="expression" priority="68" id="{20DFAA65-F30F-4404-9A3E-00575C772FA1}">
            <xm:f>OR('User inputs - run and wind farm'!$E$9="Alternative",'User inputs - run and wind farm'!$E$9="")</xm:f>
            <x14:dxf>
              <font>
                <color theme="0" tint="-0.14996795556505021"/>
              </font>
              <fill>
                <patternFill>
                  <bgColor theme="0" tint="-0.14996795556505021"/>
                </patternFill>
              </fill>
            </x14:dxf>
          </x14:cfRule>
          <xm:sqref>AR8</xm:sqref>
        </x14:conditionalFormatting>
        <x14:conditionalFormatting xmlns:xm="http://schemas.microsoft.com/office/excel/2006/main">
          <x14:cfRule type="expression" priority="94" id="{89CCC095-4987-4739-BB3A-C946857339E1}">
            <xm:f>OR('User inputs - run and wind farm'!$E$7=1,'User inputs - run and wind farm'!$E$7="")</xm:f>
            <x14:dxf>
              <font>
                <color theme="0" tint="-0.14996795556505021"/>
              </font>
              <fill>
                <patternFill>
                  <bgColor theme="0" tint="-0.14996795556505021"/>
                </patternFill>
              </fill>
            </x14:dxf>
          </x14:cfRule>
          <x14:cfRule type="expression" priority="101" id="{303B6FC8-1182-412A-901A-395DE37E0390}">
            <xm:f>OR('User inputs - run and wind farm'!$E$9="Alternative",'User inputs - run and wind farm'!$E$9="")</xm:f>
            <x14:dxf>
              <font>
                <color theme="0" tint="-0.14996795556505021"/>
              </font>
              <fill>
                <patternFill>
                  <bgColor theme="0" tint="-0.14996795556505021"/>
                </patternFill>
              </fill>
            </x14:dxf>
          </x14:cfRule>
          <xm:sqref>AR10</xm:sqref>
        </x14:conditionalFormatting>
        <x14:conditionalFormatting xmlns:xm="http://schemas.microsoft.com/office/excel/2006/main">
          <x14:cfRule type="expression" priority="49" id="{8B240ACC-6D48-4BC7-9F4E-10544DE2AAB6}">
            <xm:f>OR('User inputs - run and wind farm'!$E$9="Alternative",'User inputs - run and wind farm'!$E$9="")</xm:f>
            <x14:dxf>
              <font>
                <color theme="0" tint="-0.14996795556505021"/>
              </font>
              <fill>
                <patternFill>
                  <bgColor theme="0" tint="-0.14996795556505021"/>
                </patternFill>
              </fill>
            </x14:dxf>
          </x14:cfRule>
          <x14:cfRule type="expression" priority="47" id="{AF61A810-5E62-47D0-A57B-EBE6BD38822A}">
            <xm:f>OR('User inputs - run and wind farm'!$E$7=1,'User inputs - run and wind farm'!$E$7="")</xm:f>
            <x14:dxf>
              <font>
                <color theme="0" tint="-0.14996795556505021"/>
              </font>
              <fill>
                <patternFill>
                  <bgColor theme="0" tint="-0.14996795556505021"/>
                </patternFill>
              </fill>
            </x14:dxf>
          </x14:cfRule>
          <xm:sqref>AR12:AR13</xm:sqref>
        </x14:conditionalFormatting>
        <x14:conditionalFormatting xmlns:xm="http://schemas.microsoft.com/office/excel/2006/main">
          <x14:cfRule type="expression" priority="19" id="{35E48213-2078-46FB-8E50-674F8491EF73}">
            <xm:f>OR('User inputs - run and wind farm'!$E$9="Alternative",'User inputs - run and wind farm'!$E$9="")</xm:f>
            <x14:dxf>
              <font>
                <color theme="0" tint="-0.14996795556505021"/>
              </font>
              <fill>
                <patternFill>
                  <bgColor theme="0" tint="-0.14996795556505021"/>
                </patternFill>
              </fill>
            </x14:dxf>
          </x14:cfRule>
          <x14:cfRule type="expression" priority="17" id="{1718FF9C-5355-4F6C-9927-C109D1757EEA}">
            <xm:f>OR('User inputs - run and wind farm'!$E$7=1,'User inputs - run and wind farm'!$E$7="")</xm:f>
            <x14:dxf>
              <font>
                <color theme="0" tint="-0.14996795556505021"/>
              </font>
              <fill>
                <patternFill>
                  <bgColor theme="0" tint="-0.14996795556505021"/>
                </patternFill>
              </fill>
            </x14:dxf>
          </x14:cfRule>
          <xm:sqref>AR46</xm:sqref>
        </x14:conditionalFormatting>
        <x14:conditionalFormatting xmlns:xm="http://schemas.microsoft.com/office/excel/2006/main">
          <x14:cfRule type="expression" priority="32" id="{E5572A96-E710-4DD6-87B3-1417E76AB52B}">
            <xm:f>OR('User inputs - run and wind farm'!$E$9="Alternative",'User inputs - run and wind farm'!$E$9="")</xm:f>
            <x14:dxf>
              <font>
                <color theme="0" tint="-0.14996795556505021"/>
              </font>
              <fill>
                <patternFill>
                  <bgColor theme="0" tint="-0.14996795556505021"/>
                </patternFill>
              </fill>
            </x14:dxf>
          </x14:cfRule>
          <xm:sqref>AR50:AR53</xm:sqref>
        </x14:conditionalFormatting>
        <x14:conditionalFormatting xmlns:xm="http://schemas.microsoft.com/office/excel/2006/main">
          <x14:cfRule type="expression" priority="46" id="{E56CFC9D-0442-4B76-ACA4-4232D62E6D27}">
            <xm:f>'User inputs - bird populations'!$F$7="No"</xm:f>
            <x14:dxf>
              <font>
                <color theme="0" tint="-0.14996795556505021"/>
              </font>
              <fill>
                <patternFill>
                  <bgColor theme="0" tint="-0.14996795556505021"/>
                </patternFill>
              </fill>
            </x14:dxf>
          </x14:cfRule>
          <xm:sqref>AT12:AW13</xm:sqref>
        </x14:conditionalFormatting>
        <x14:conditionalFormatting xmlns:xm="http://schemas.microsoft.com/office/excel/2006/main">
          <x14:cfRule type="expression" priority="103" id="{B63B3DD4-504B-4E33-A87A-BC8B18AEFB21}">
            <xm:f>'User inputs - bird populations'!$F$7="No"</xm:f>
            <x14:dxf>
              <font>
                <color theme="0" tint="-0.14996795556505021"/>
              </font>
              <fill>
                <patternFill>
                  <bgColor theme="0" tint="-0.14996795556505021"/>
                </patternFill>
              </fill>
            </x14:dxf>
          </x14:cfRule>
          <xm:sqref>AT29:AW29</xm:sqref>
        </x14:conditionalFormatting>
        <x14:conditionalFormatting xmlns:xm="http://schemas.microsoft.com/office/excel/2006/main">
          <x14:cfRule type="expression" priority="88" id="{68C78F8B-3B85-4EC5-83D9-486616E788CB}">
            <xm:f>OR('User inputs - bird populations'!$F$7="No",'User inputs - bird populations'!$F$7="")</xm:f>
            <x14:dxf>
              <font>
                <color theme="0" tint="-0.14996795556505021"/>
              </font>
              <fill>
                <patternFill>
                  <bgColor theme="0" tint="-0.14996795556505021"/>
                </patternFill>
              </fill>
            </x14:dxf>
          </x14:cfRule>
          <xm:sqref>AT34:AW34</xm:sqref>
        </x14:conditionalFormatting>
        <x14:conditionalFormatting xmlns:xm="http://schemas.microsoft.com/office/excel/2006/main">
          <x14:cfRule type="expression" priority="99" id="{257255DB-4A20-47DC-8AE5-E4A81A0B431B}">
            <xm:f>'User inputs - bird populations'!$F$7="No"</xm:f>
            <x14:dxf>
              <font>
                <color theme="0" tint="-0.14996795556505021"/>
              </font>
              <fill>
                <patternFill>
                  <bgColor theme="0" tint="-0.14996795556505021"/>
                </patternFill>
              </fill>
            </x14:dxf>
          </x14:cfRule>
          <xm:sqref>AT55:AW55</xm:sqref>
        </x14:conditionalFormatting>
        <x14:conditionalFormatting xmlns:xm="http://schemas.microsoft.com/office/excel/2006/main">
          <x14:cfRule type="expression" priority="63" id="{0C0E4C35-2E63-43BF-8F1A-E2C2DB14EFDD}">
            <xm:f>OR('User inputs - run and wind farm'!$E$7=1,'User inputs - run and wind farm'!$E$7="")</xm:f>
            <x14:dxf>
              <font>
                <color theme="0" tint="-0.14996795556505021"/>
              </font>
              <fill>
                <patternFill>
                  <bgColor theme="0" tint="-0.14996795556505021"/>
                </patternFill>
              </fill>
            </x14:dxf>
          </x14:cfRule>
          <xm:sqref>AU8</xm:sqref>
        </x14:conditionalFormatting>
        <x14:conditionalFormatting xmlns:xm="http://schemas.microsoft.com/office/excel/2006/main">
          <x14:cfRule type="expression" priority="43" id="{86E9213C-0017-4DB1-B325-86FF400716E7}">
            <xm:f>OR('User inputs - run and wind farm'!$E$7=1,'User inputs - run and wind farm'!$E$7="")</xm:f>
            <x14:dxf>
              <font>
                <color theme="0" tint="-0.14996795556505021"/>
              </font>
              <fill>
                <patternFill>
                  <bgColor theme="0" tint="-0.14996795556505021"/>
                </patternFill>
              </fill>
            </x14:dxf>
          </x14:cfRule>
          <xm:sqref>AU12:AU13</xm:sqref>
        </x14:conditionalFormatting>
        <x14:conditionalFormatting xmlns:xm="http://schemas.microsoft.com/office/excel/2006/main">
          <x14:cfRule type="expression" priority="91" id="{52A45181-FBCE-434D-8910-2D16DB30A70E}">
            <xm:f>OR('User inputs - run and wind farm'!$E$7=1,'User inputs - run and wind farm'!$E$7="")</xm:f>
            <x14:dxf>
              <font>
                <color theme="0" tint="-0.14996795556505021"/>
              </font>
              <fill>
                <patternFill>
                  <bgColor theme="0" tint="-0.14996795556505021"/>
                </patternFill>
              </fill>
            </x14:dxf>
          </x14:cfRule>
          <xm:sqref>AU34</xm:sqref>
        </x14:conditionalFormatting>
        <x14:conditionalFormatting xmlns:xm="http://schemas.microsoft.com/office/excel/2006/main">
          <x14:cfRule type="expression" priority="1" id="{D8ADF5C6-12A7-4C55-BA40-EEFFF865EFE5}">
            <xm:f>OR('User inputs - run and wind farm'!$E$7=1,'User inputs - run and wind farm'!$E$7="")</xm:f>
            <x14:dxf>
              <font>
                <color theme="0" tint="-0.14996795556505021"/>
              </font>
              <fill>
                <patternFill>
                  <bgColor theme="0" tint="-0.14996795556505021"/>
                </patternFill>
              </fill>
            </x14:dxf>
          </x14:cfRule>
          <xm:sqref>AU46</xm:sqref>
        </x14:conditionalFormatting>
        <x14:conditionalFormatting xmlns:xm="http://schemas.microsoft.com/office/excel/2006/main">
          <x14:cfRule type="expression" priority="89" id="{E66BDE12-3A72-46E2-B069-1C4FB86E9538}">
            <xm:f>OR('User inputs - run and wind farm'!$E$7=1,'User inputs - run and wind farm'!$E$7="")</xm:f>
            <x14:dxf>
              <font>
                <color theme="0" tint="-0.14996795556505021"/>
              </font>
              <fill>
                <patternFill>
                  <bgColor theme="0" tint="-0.14996795556505021"/>
                </patternFill>
              </fill>
            </x14:dxf>
          </x14:cfRule>
          <xm:sqref>AU10:AW10</xm:sqref>
        </x14:conditionalFormatting>
        <x14:conditionalFormatting xmlns:xm="http://schemas.microsoft.com/office/excel/2006/main">
          <x14:cfRule type="expression" priority="2" id="{D3D66786-6F9C-4849-9679-C0F09A156E91}">
            <xm:f>'User inputs - bird populations'!$F$7="No"</xm:f>
            <x14:dxf>
              <font>
                <color theme="0" tint="-0.14996795556505021"/>
              </font>
              <fill>
                <patternFill>
                  <bgColor theme="0" tint="-0.14996795556505021"/>
                </patternFill>
              </fill>
            </x14:dxf>
          </x14:cfRule>
          <xm:sqref>AU46:AW46</xm:sqref>
        </x14:conditionalFormatting>
        <x14:conditionalFormatting xmlns:xm="http://schemas.microsoft.com/office/excel/2006/main">
          <x14:cfRule type="expression" priority="65" id="{E17154FE-1576-4569-9863-E1E92F59650C}">
            <xm:f>'User inputs - run and wind farm'!$E$7&lt;&gt;3</xm:f>
            <x14:dxf>
              <font>
                <color theme="0" tint="-0.14996795556505021"/>
              </font>
              <fill>
                <patternFill>
                  <bgColor theme="0" tint="-0.14996795556505021"/>
                </patternFill>
              </fill>
            </x14:dxf>
          </x14:cfRule>
          <xm:sqref>AV8</xm:sqref>
        </x14:conditionalFormatting>
        <x14:conditionalFormatting xmlns:xm="http://schemas.microsoft.com/office/excel/2006/main">
          <x14:cfRule type="expression" priority="45" id="{5FC70109-1F5E-4EE4-9B37-CEE824D4B202}">
            <xm:f>'User inputs - run and wind farm'!$E$7&lt;&gt;3</xm:f>
            <x14:dxf>
              <font>
                <color theme="0" tint="-0.14996795556505021"/>
              </font>
              <fill>
                <patternFill>
                  <bgColor theme="0" tint="-0.14996795556505021"/>
                </patternFill>
              </fill>
            </x14:dxf>
          </x14:cfRule>
          <xm:sqref>AV12:AV13</xm:sqref>
        </x14:conditionalFormatting>
        <x14:conditionalFormatting xmlns:xm="http://schemas.microsoft.com/office/excel/2006/main">
          <x14:cfRule type="expression" priority="93" id="{3B6BAEBA-B7D5-40FB-AC25-FCF386B09960}">
            <xm:f>'User inputs - run and wind farm'!$E$7&lt;&gt;3</xm:f>
            <x14:dxf>
              <font>
                <color theme="0" tint="-0.14996795556505021"/>
              </font>
              <fill>
                <patternFill>
                  <bgColor theme="0" tint="-0.14996795556505021"/>
                </patternFill>
              </fill>
            </x14:dxf>
          </x14:cfRule>
          <xm:sqref>AV34</xm:sqref>
        </x14:conditionalFormatting>
        <x14:conditionalFormatting xmlns:xm="http://schemas.microsoft.com/office/excel/2006/main">
          <x14:cfRule type="expression" priority="24" id="{81A1EBB5-D95F-404F-BC62-0B1E0A9C8E18}">
            <xm:f>'User inputs - run and wind farm'!$E$7&lt;&gt;3</xm:f>
            <x14:dxf>
              <font>
                <color theme="0" tint="-0.14996795556505021"/>
              </font>
              <fill>
                <patternFill>
                  <bgColor theme="0" tint="-0.14996795556505021"/>
                </patternFill>
              </fill>
            </x14:dxf>
          </x14:cfRule>
          <xm:sqref>AV46</xm:sqref>
        </x14:conditionalFormatting>
        <x14:conditionalFormatting xmlns:xm="http://schemas.microsoft.com/office/excel/2006/main">
          <x14:cfRule type="expression" priority="62" id="{BDCB0718-4D11-475D-ADE8-B2251207BE26}">
            <xm:f>OR('User inputs - run and wind farm'!$E$7=1,'User inputs - run and wind farm'!$E$7="")</xm:f>
            <x14:dxf>
              <font>
                <color theme="0" tint="-0.14996795556505021"/>
              </font>
              <fill>
                <patternFill>
                  <bgColor theme="0" tint="-0.14996795556505021"/>
                </patternFill>
              </fill>
            </x14:dxf>
          </x14:cfRule>
          <x14:cfRule type="expression" priority="64" id="{F8C96E36-983C-4E9A-BEE8-F2AC997F70EA}">
            <xm:f>OR('User inputs - run and wind farm'!$E$9="Alternative",'User inputs - run and wind farm'!$E$9="")</xm:f>
            <x14:dxf>
              <font>
                <color theme="0" tint="-0.14996795556505021"/>
              </font>
              <fill>
                <patternFill>
                  <bgColor theme="0" tint="-0.14996795556505021"/>
                </patternFill>
              </fill>
            </x14:dxf>
          </x14:cfRule>
          <xm:sqref>AW8</xm:sqref>
        </x14:conditionalFormatting>
        <x14:conditionalFormatting xmlns:xm="http://schemas.microsoft.com/office/excel/2006/main">
          <x14:cfRule type="expression" priority="42" id="{7EE69B1C-99EB-450E-8BF0-0BE181147EBF}">
            <xm:f>OR('User inputs - run and wind farm'!$E$7=1,'User inputs - run and wind farm'!$E$7="")</xm:f>
            <x14:dxf>
              <font>
                <color theme="0" tint="-0.14996795556505021"/>
              </font>
              <fill>
                <patternFill>
                  <bgColor theme="0" tint="-0.14996795556505021"/>
                </patternFill>
              </fill>
            </x14:dxf>
          </x14:cfRule>
          <x14:cfRule type="expression" priority="44" id="{7DCB5F7D-3FC3-487A-985E-61EB6E64E2E8}">
            <xm:f>OR('User inputs - run and wind farm'!$E$9="Alternative",'User inputs - run and wind farm'!$E$9="")</xm:f>
            <x14:dxf>
              <font>
                <color theme="0" tint="-0.14996795556505021"/>
              </font>
              <fill>
                <patternFill>
                  <bgColor theme="0" tint="-0.14996795556505021"/>
                </patternFill>
              </fill>
            </x14:dxf>
          </x14:cfRule>
          <xm:sqref>AW12:AW13</xm:sqref>
        </x14:conditionalFormatting>
        <x14:conditionalFormatting xmlns:xm="http://schemas.microsoft.com/office/excel/2006/main">
          <x14:cfRule type="expression" priority="92" id="{68E1D232-3A4E-433A-8132-45C36F17BB2C}">
            <xm:f>OR('User inputs - run and wind farm'!$E$9="Alternative",'User inputs - run and wind farm'!$E$9="")</xm:f>
            <x14:dxf>
              <font>
                <color theme="0" tint="-0.14996795556505021"/>
              </font>
              <fill>
                <patternFill>
                  <bgColor theme="0" tint="-0.14996795556505021"/>
                </patternFill>
              </fill>
            </x14:dxf>
          </x14:cfRule>
          <x14:cfRule type="expression" priority="90" id="{552B734C-8076-4DAA-A42D-03A3C037647D}">
            <xm:f>OR('User inputs - run and wind farm'!$E$7=1,'User inputs - run and wind farm'!$E$7="")</xm:f>
            <x14:dxf>
              <font>
                <color theme="0" tint="-0.14996795556505021"/>
              </font>
              <fill>
                <patternFill>
                  <bgColor theme="0" tint="-0.14996795556505021"/>
                </patternFill>
              </fill>
            </x14:dxf>
          </x14:cfRule>
          <xm:sqref>AW34</xm:sqref>
        </x14:conditionalFormatting>
        <x14:conditionalFormatting xmlns:xm="http://schemas.microsoft.com/office/excel/2006/main">
          <x14:cfRule type="expression" priority="23" id="{F8ABAC19-F386-42FA-855F-BB064B8DC94F}">
            <xm:f>OR('User inputs - run and wind farm'!$E$9="Alternative",'User inputs - run and wind farm'!$E$9="")</xm:f>
            <x14:dxf>
              <font>
                <color theme="0" tint="-0.14996795556505021"/>
              </font>
              <fill>
                <patternFill>
                  <bgColor theme="0" tint="-0.14996795556505021"/>
                </patternFill>
              </fill>
            </x14:dxf>
          </x14:cfRule>
          <x14:cfRule type="expression" priority="21" id="{9CBB2719-7BC5-415E-BC26-D87488265EA6}">
            <xm:f>OR('User inputs - run and wind farm'!$E$7=1,'User inputs - run and wind farm'!$E$7="")</xm:f>
            <x14:dxf>
              <font>
                <color theme="0" tint="-0.14996795556505021"/>
              </font>
              <fill>
                <patternFill>
                  <bgColor theme="0" tint="-0.14996795556505021"/>
                </patternFill>
              </fill>
            </x14:dxf>
          </x14:cfRule>
          <xm:sqref>AW46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22A5E-0911-41C0-9238-79BEA49B7899}">
  <dimension ref="A1:H377"/>
  <sheetViews>
    <sheetView workbookViewId="0">
      <pane ySplit="1" topLeftCell="A2" activePane="bottomLeft" state="frozen"/>
      <selection pane="bottomLeft"/>
    </sheetView>
  </sheetViews>
  <sheetFormatPr defaultColWidth="8.7109375" defaultRowHeight="15" x14ac:dyDescent="0.25"/>
  <cols>
    <col min="1" max="1" width="104" style="80" bestFit="1" customWidth="1"/>
    <col min="2" max="4" width="19.85546875" style="81" bestFit="1" customWidth="1"/>
    <col min="5" max="5" width="8.7109375" style="80"/>
    <col min="6" max="8" width="41.28515625" style="80" customWidth="1"/>
    <col min="9" max="16384" width="8.7109375" style="80"/>
  </cols>
  <sheetData>
    <row r="1" spans="1:8" s="79" customFormat="1" ht="15.75" thickBot="1" x14ac:dyDescent="0.3">
      <c r="A1" s="77" t="s">
        <v>512</v>
      </c>
      <c r="B1" s="78" t="s">
        <v>280</v>
      </c>
      <c r="C1" s="78" t="s">
        <v>281</v>
      </c>
      <c r="D1" s="78" t="s">
        <v>282</v>
      </c>
      <c r="E1" s="77"/>
      <c r="F1" s="77" t="s">
        <v>336</v>
      </c>
      <c r="G1" s="77" t="s">
        <v>337</v>
      </c>
      <c r="H1" s="77" t="s">
        <v>338</v>
      </c>
    </row>
    <row r="2" spans="1:8" ht="15.75" thickTop="1" x14ac:dyDescent="0.25">
      <c r="A2" s="80" t="s">
        <v>326</v>
      </c>
      <c r="B2" s="81" t="str">
        <f>Introduction!$C$2</f>
        <v>OCcAM v3.0</v>
      </c>
      <c r="C2" s="81" t="str">
        <f>Introduction!$C$2</f>
        <v>OCcAM v3.0</v>
      </c>
      <c r="D2" s="81" t="str">
        <f>Introduction!$C$2</f>
        <v>OCcAM v3.0</v>
      </c>
    </row>
    <row r="4" spans="1:8" x14ac:dyDescent="0.25">
      <c r="A4" s="82" t="s">
        <v>332</v>
      </c>
    </row>
    <row r="5" spans="1:8" x14ac:dyDescent="0.25">
      <c r="A5" s="80" t="s">
        <v>327</v>
      </c>
      <c r="B5" s="81">
        <f>'User inputs - run and wind farm'!E$15</f>
        <v>0</v>
      </c>
      <c r="C5" s="81">
        <f>'User inputs - run and wind farm'!F$15</f>
        <v>0</v>
      </c>
      <c r="D5" s="81">
        <f>'User inputs - run and wind farm'!G$15</f>
        <v>0</v>
      </c>
      <c r="F5" s="83"/>
      <c r="G5" s="83"/>
      <c r="H5" s="83"/>
    </row>
    <row r="6" spans="1:8" x14ac:dyDescent="0.25">
      <c r="A6" s="80" t="s">
        <v>21</v>
      </c>
      <c r="B6" s="81">
        <f>'User inputs - run and wind farm'!E$17</f>
        <v>0</v>
      </c>
      <c r="C6" s="81">
        <f>'User inputs - run and wind farm'!F$17</f>
        <v>0</v>
      </c>
      <c r="D6" s="81">
        <f>'User inputs - run and wind farm'!G$17</f>
        <v>0</v>
      </c>
      <c r="F6" s="83"/>
      <c r="G6" s="83"/>
      <c r="H6" s="83"/>
    </row>
    <row r="7" spans="1:8" x14ac:dyDescent="0.25">
      <c r="A7" s="80" t="s">
        <v>788</v>
      </c>
      <c r="B7" s="81">
        <f>'User inputs - run and wind farm'!E$19</f>
        <v>0</v>
      </c>
      <c r="C7" s="81">
        <f>'User inputs - run and wind farm'!F$19</f>
        <v>0</v>
      </c>
      <c r="D7" s="81">
        <f>'User inputs - run and wind farm'!G$19</f>
        <v>0</v>
      </c>
      <c r="F7" s="83"/>
      <c r="G7" s="83"/>
      <c r="H7" s="83"/>
    </row>
    <row r="8" spans="1:8" x14ac:dyDescent="0.25">
      <c r="A8" s="80" t="s">
        <v>912</v>
      </c>
      <c r="B8" s="81">
        <f>'User inputs - run and wind farm'!E21</f>
        <v>0</v>
      </c>
      <c r="C8" s="81">
        <f>'User inputs - run and wind farm'!F21</f>
        <v>0</v>
      </c>
      <c r="D8" s="81">
        <f>'User inputs - run and wind farm'!G21</f>
        <v>0</v>
      </c>
      <c r="F8" s="83"/>
      <c r="G8" s="83"/>
      <c r="H8" s="83"/>
    </row>
    <row r="9" spans="1:8" x14ac:dyDescent="0.25">
      <c r="A9" s="80" t="s">
        <v>913</v>
      </c>
      <c r="B9" s="81" t="str">
        <f>'User inputs - run and wind farm'!L19</f>
        <v>-</v>
      </c>
      <c r="C9" s="81" t="str">
        <f>'User inputs - run and wind farm'!L20</f>
        <v>-</v>
      </c>
      <c r="D9" s="81" t="str">
        <f>'User inputs - run and wind farm'!L21</f>
        <v>-</v>
      </c>
      <c r="F9" s="83"/>
      <c r="G9" s="83"/>
      <c r="H9" s="83"/>
    </row>
    <row r="10" spans="1:8" x14ac:dyDescent="0.25">
      <c r="A10" s="80" t="s">
        <v>29</v>
      </c>
      <c r="B10" s="81" t="str">
        <f>'User inputs - run and wind farm'!M19</f>
        <v>-</v>
      </c>
      <c r="C10" s="81" t="str">
        <f>'User inputs - run and wind farm'!M20</f>
        <v>-</v>
      </c>
      <c r="D10" s="81" t="str">
        <f>'User inputs - run and wind farm'!M21</f>
        <v>-</v>
      </c>
      <c r="F10" s="83"/>
      <c r="G10" s="83"/>
      <c r="H10" s="83"/>
    </row>
    <row r="11" spans="1:8" x14ac:dyDescent="0.25">
      <c r="A11" s="80" t="s">
        <v>247</v>
      </c>
      <c r="B11" s="81" t="str">
        <f>'User inputs - run and wind farm'!N19</f>
        <v>-</v>
      </c>
      <c r="C11" s="81" t="str">
        <f>'User inputs - run and wind farm'!N20</f>
        <v>-</v>
      </c>
      <c r="D11" s="81" t="str">
        <f>'User inputs - run and wind farm'!N21</f>
        <v>-</v>
      </c>
      <c r="F11" s="83"/>
      <c r="G11" s="83"/>
      <c r="H11" s="83"/>
    </row>
    <row r="12" spans="1:8" x14ac:dyDescent="0.25">
      <c r="A12" s="80" t="s">
        <v>328</v>
      </c>
      <c r="B12" s="81">
        <f>'User inputs - run and wind farm'!E$30</f>
        <v>0</v>
      </c>
      <c r="C12" s="81">
        <f>'User inputs - run and wind farm'!F$30</f>
        <v>0</v>
      </c>
      <c r="D12" s="81">
        <f>'User inputs - run and wind farm'!G$30</f>
        <v>0</v>
      </c>
      <c r="F12" s="83"/>
      <c r="G12" s="83"/>
      <c r="H12" s="83"/>
    </row>
    <row r="13" spans="1:8" x14ac:dyDescent="0.25">
      <c r="A13" s="80" t="s">
        <v>329</v>
      </c>
      <c r="B13" s="81">
        <f>'User inputs - run and wind farm'!E36</f>
        <v>0</v>
      </c>
      <c r="C13" s="81">
        <f>'User inputs - run and wind farm'!F36</f>
        <v>0</v>
      </c>
      <c r="D13" s="81">
        <f>'User inputs - run and wind farm'!G36</f>
        <v>0</v>
      </c>
      <c r="F13" s="83"/>
      <c r="G13" s="83"/>
      <c r="H13" s="83"/>
    </row>
    <row r="14" spans="1:8" x14ac:dyDescent="0.25">
      <c r="A14" s="80" t="s">
        <v>330</v>
      </c>
      <c r="B14" s="81">
        <f>'User inputs - bird impacts'!F8</f>
        <v>0</v>
      </c>
      <c r="C14" s="81">
        <f>'User inputs - bird impacts'!F49</f>
        <v>0</v>
      </c>
      <c r="D14" s="81">
        <f>'User inputs - bird impacts'!F90</f>
        <v>0</v>
      </c>
      <c r="F14" s="83"/>
      <c r="G14" s="83"/>
      <c r="H14" s="83"/>
    </row>
    <row r="15" spans="1:8" x14ac:dyDescent="0.25">
      <c r="A15" s="80" t="s">
        <v>386</v>
      </c>
      <c r="B15" s="84">
        <f>'User inputs - bird impacts'!$F$13</f>
        <v>0</v>
      </c>
      <c r="C15" s="84">
        <f>'User inputs - bird impacts'!$F$54</f>
        <v>0</v>
      </c>
      <c r="D15" s="84">
        <f>'User inputs - bird impacts'!$F$95</f>
        <v>0</v>
      </c>
      <c r="F15" s="83"/>
      <c r="G15" s="83"/>
      <c r="H15" s="83"/>
    </row>
    <row r="16" spans="1:8" x14ac:dyDescent="0.25">
      <c r="A16" s="80" t="s">
        <v>387</v>
      </c>
      <c r="B16" s="84">
        <f>'User inputs - bird impacts'!$G$13</f>
        <v>0</v>
      </c>
      <c r="C16" s="84">
        <f>'User inputs - bird impacts'!$G$54</f>
        <v>0</v>
      </c>
      <c r="D16" s="84">
        <f>'User inputs - bird impacts'!$G$95</f>
        <v>0</v>
      </c>
      <c r="F16" s="83"/>
      <c r="G16" s="83"/>
      <c r="H16" s="83"/>
    </row>
    <row r="17" spans="1:8" x14ac:dyDescent="0.25">
      <c r="A17" s="80" t="s">
        <v>388</v>
      </c>
      <c r="B17" s="84">
        <f>'User inputs - bird impacts'!$H$13</f>
        <v>0</v>
      </c>
      <c r="C17" s="84">
        <f>'User inputs - bird impacts'!$H$54</f>
        <v>0</v>
      </c>
      <c r="D17" s="84">
        <f>'User inputs - bird impacts'!$H$95</f>
        <v>0</v>
      </c>
      <c r="F17" s="83"/>
      <c r="G17" s="83"/>
      <c r="H17" s="83"/>
    </row>
    <row r="18" spans="1:8" x14ac:dyDescent="0.25">
      <c r="A18" s="80" t="s">
        <v>389</v>
      </c>
      <c r="B18" s="84">
        <f>'User inputs - bird impacts'!$I$13</f>
        <v>0</v>
      </c>
      <c r="C18" s="84">
        <f>'User inputs - bird impacts'!$I$54</f>
        <v>0</v>
      </c>
      <c r="D18" s="84">
        <f>'User inputs - bird impacts'!$I$95</f>
        <v>0</v>
      </c>
      <c r="F18" s="83"/>
      <c r="G18" s="83"/>
      <c r="H18" s="83"/>
    </row>
    <row r="19" spans="1:8" x14ac:dyDescent="0.25">
      <c r="A19" s="80" t="s">
        <v>390</v>
      </c>
      <c r="B19" s="84">
        <f>'User inputs - bird impacts'!$J$13</f>
        <v>0</v>
      </c>
      <c r="C19" s="84">
        <f>'User inputs - bird impacts'!$J$54</f>
        <v>0</v>
      </c>
      <c r="D19" s="84">
        <f>'User inputs - bird impacts'!$J$95</f>
        <v>0</v>
      </c>
      <c r="F19" s="83"/>
      <c r="G19" s="83"/>
      <c r="H19" s="83"/>
    </row>
    <row r="20" spans="1:8" x14ac:dyDescent="0.25">
      <c r="A20" s="80" t="s">
        <v>391</v>
      </c>
      <c r="B20" s="84">
        <f>'User inputs - bird impacts'!$K$13</f>
        <v>0</v>
      </c>
      <c r="C20" s="84">
        <f>'User inputs - bird impacts'!$K$54</f>
        <v>0</v>
      </c>
      <c r="D20" s="84">
        <f>'User inputs - bird impacts'!$K$95</f>
        <v>0</v>
      </c>
      <c r="F20" s="83"/>
      <c r="G20" s="83"/>
      <c r="H20" s="83"/>
    </row>
    <row r="21" spans="1:8" x14ac:dyDescent="0.25">
      <c r="A21" s="80" t="s">
        <v>392</v>
      </c>
      <c r="B21" s="84">
        <f>'User inputs - bird impacts'!$L$13</f>
        <v>0</v>
      </c>
      <c r="C21" s="84">
        <f>'User inputs - bird impacts'!$L$54</f>
        <v>0</v>
      </c>
      <c r="D21" s="84">
        <f>'User inputs - bird impacts'!$L$95</f>
        <v>0</v>
      </c>
      <c r="F21" s="83"/>
      <c r="G21" s="83"/>
      <c r="H21" s="83"/>
    </row>
    <row r="22" spans="1:8" x14ac:dyDescent="0.25">
      <c r="A22" s="80" t="s">
        <v>393</v>
      </c>
      <c r="B22" s="84">
        <f>'User inputs - bird impacts'!$M$13</f>
        <v>0</v>
      </c>
      <c r="C22" s="84">
        <f>'User inputs - bird impacts'!$M$54</f>
        <v>0</v>
      </c>
      <c r="D22" s="84">
        <f>'User inputs - bird impacts'!$M$95</f>
        <v>0</v>
      </c>
      <c r="F22" s="83"/>
      <c r="G22" s="83"/>
      <c r="H22" s="83"/>
    </row>
    <row r="23" spans="1:8" x14ac:dyDescent="0.25">
      <c r="A23" s="80" t="s">
        <v>394</v>
      </c>
      <c r="B23" s="84">
        <f>'User inputs - bird impacts'!$N$13</f>
        <v>0</v>
      </c>
      <c r="C23" s="84">
        <f>'User inputs - bird impacts'!$N$54</f>
        <v>0</v>
      </c>
      <c r="D23" s="84">
        <f>'User inputs - bird impacts'!$N$95</f>
        <v>0</v>
      </c>
      <c r="F23" s="83"/>
      <c r="G23" s="83"/>
      <c r="H23" s="83"/>
    </row>
    <row r="24" spans="1:8" x14ac:dyDescent="0.25">
      <c r="A24" s="80" t="s">
        <v>395</v>
      </c>
      <c r="B24" s="84">
        <f>'User inputs - bird impacts'!$O$13</f>
        <v>0</v>
      </c>
      <c r="C24" s="84">
        <f>'User inputs - bird impacts'!$O$54</f>
        <v>0</v>
      </c>
      <c r="D24" s="84">
        <f>'User inputs - bird impacts'!$O$95</f>
        <v>0</v>
      </c>
      <c r="F24" s="83"/>
      <c r="G24" s="83"/>
      <c r="H24" s="83"/>
    </row>
    <row r="25" spans="1:8" x14ac:dyDescent="0.25">
      <c r="A25" s="80" t="s">
        <v>396</v>
      </c>
      <c r="B25" s="84">
        <f>'User inputs - bird impacts'!$P$13</f>
        <v>0</v>
      </c>
      <c r="C25" s="84">
        <f>'User inputs - bird impacts'!$P$54</f>
        <v>0</v>
      </c>
      <c r="D25" s="84">
        <f>'User inputs - bird impacts'!$P$95</f>
        <v>0</v>
      </c>
      <c r="F25" s="83"/>
      <c r="G25" s="83"/>
      <c r="H25" s="83"/>
    </row>
    <row r="26" spans="1:8" x14ac:dyDescent="0.25">
      <c r="A26" s="80" t="s">
        <v>397</v>
      </c>
      <c r="B26" s="84">
        <f>'User inputs - bird impacts'!$Q$13</f>
        <v>0</v>
      </c>
      <c r="C26" s="84">
        <f>'User inputs - bird impacts'!$Q$54</f>
        <v>0</v>
      </c>
      <c r="D26" s="84">
        <f>'User inputs - bird impacts'!$Q$95</f>
        <v>0</v>
      </c>
      <c r="F26" s="83"/>
      <c r="G26" s="83"/>
      <c r="H26" s="83"/>
    </row>
    <row r="27" spans="1:8" x14ac:dyDescent="0.25">
      <c r="A27" s="80" t="s">
        <v>340</v>
      </c>
      <c r="B27" s="84">
        <f>'User inputs - bird impacts'!$F$14</f>
        <v>0</v>
      </c>
      <c r="C27" s="84">
        <f>'User inputs - bird impacts'!$F$55</f>
        <v>0</v>
      </c>
      <c r="D27" s="84">
        <f>'User inputs - bird impacts'!$F$96</f>
        <v>0</v>
      </c>
      <c r="F27" s="83"/>
      <c r="G27" s="83"/>
      <c r="H27" s="83"/>
    </row>
    <row r="28" spans="1:8" x14ac:dyDescent="0.25">
      <c r="A28" s="80" t="s">
        <v>341</v>
      </c>
      <c r="B28" s="84">
        <f>'User inputs - bird impacts'!$G$14</f>
        <v>0</v>
      </c>
      <c r="C28" s="84">
        <f>'User inputs - bird impacts'!$G$55</f>
        <v>0</v>
      </c>
      <c r="D28" s="84">
        <f>'User inputs - bird impacts'!$G$96</f>
        <v>0</v>
      </c>
      <c r="F28" s="83"/>
      <c r="G28" s="83"/>
      <c r="H28" s="83"/>
    </row>
    <row r="29" spans="1:8" x14ac:dyDescent="0.25">
      <c r="A29" s="80" t="s">
        <v>342</v>
      </c>
      <c r="B29" s="84">
        <f>'User inputs - bird impacts'!$H$14</f>
        <v>0</v>
      </c>
      <c r="C29" s="84">
        <f>'User inputs - bird impacts'!$H$55</f>
        <v>0</v>
      </c>
      <c r="D29" s="84">
        <f>'User inputs - bird impacts'!$H$96</f>
        <v>0</v>
      </c>
      <c r="F29" s="83"/>
      <c r="G29" s="83"/>
      <c r="H29" s="83"/>
    </row>
    <row r="30" spans="1:8" x14ac:dyDescent="0.25">
      <c r="A30" s="80" t="s">
        <v>343</v>
      </c>
      <c r="B30" s="84">
        <f>'User inputs - bird impacts'!$I$14</f>
        <v>0</v>
      </c>
      <c r="C30" s="84">
        <f>'User inputs - bird impacts'!$I$55</f>
        <v>0</v>
      </c>
      <c r="D30" s="84">
        <f>'User inputs - bird impacts'!$I$96</f>
        <v>0</v>
      </c>
      <c r="F30" s="83"/>
      <c r="G30" s="83"/>
      <c r="H30" s="83"/>
    </row>
    <row r="31" spans="1:8" x14ac:dyDescent="0.25">
      <c r="A31" s="80" t="s">
        <v>344</v>
      </c>
      <c r="B31" s="84">
        <f>'User inputs - bird impacts'!$J$14</f>
        <v>0</v>
      </c>
      <c r="C31" s="84">
        <f>'User inputs - bird impacts'!$J$55</f>
        <v>0</v>
      </c>
      <c r="D31" s="84">
        <f>'User inputs - bird impacts'!$J$96</f>
        <v>0</v>
      </c>
      <c r="F31" s="83"/>
      <c r="G31" s="83"/>
      <c r="H31" s="83"/>
    </row>
    <row r="32" spans="1:8" x14ac:dyDescent="0.25">
      <c r="A32" s="80" t="s">
        <v>345</v>
      </c>
      <c r="B32" s="84">
        <f>'User inputs - bird impacts'!$K$14</f>
        <v>0</v>
      </c>
      <c r="C32" s="84">
        <f>'User inputs - bird impacts'!$K$55</f>
        <v>0</v>
      </c>
      <c r="D32" s="84">
        <f>'User inputs - bird impacts'!$K$96</f>
        <v>0</v>
      </c>
      <c r="F32" s="83"/>
      <c r="G32" s="83"/>
      <c r="H32" s="83"/>
    </row>
    <row r="33" spans="1:8" x14ac:dyDescent="0.25">
      <c r="A33" s="80" t="s">
        <v>346</v>
      </c>
      <c r="B33" s="84">
        <f>'User inputs - bird impacts'!$L$14</f>
        <v>0</v>
      </c>
      <c r="C33" s="84">
        <f>'User inputs - bird impacts'!$L$55</f>
        <v>0</v>
      </c>
      <c r="D33" s="84">
        <f>'User inputs - bird impacts'!$L$96</f>
        <v>0</v>
      </c>
      <c r="F33" s="83"/>
      <c r="G33" s="83"/>
      <c r="H33" s="83"/>
    </row>
    <row r="34" spans="1:8" x14ac:dyDescent="0.25">
      <c r="A34" s="80" t="s">
        <v>347</v>
      </c>
      <c r="B34" s="84">
        <f>'User inputs - bird impacts'!$M$14</f>
        <v>0</v>
      </c>
      <c r="C34" s="84">
        <f>'User inputs - bird impacts'!$M$55</f>
        <v>0</v>
      </c>
      <c r="D34" s="84">
        <f>'User inputs - bird impacts'!$M$96</f>
        <v>0</v>
      </c>
      <c r="F34" s="83"/>
      <c r="G34" s="83"/>
      <c r="H34" s="83"/>
    </row>
    <row r="35" spans="1:8" x14ac:dyDescent="0.25">
      <c r="A35" s="80" t="s">
        <v>348</v>
      </c>
      <c r="B35" s="84">
        <f>'User inputs - bird impacts'!$N$14</f>
        <v>0</v>
      </c>
      <c r="C35" s="84">
        <f>'User inputs - bird impacts'!$N$55</f>
        <v>0</v>
      </c>
      <c r="D35" s="84">
        <f>'User inputs - bird impacts'!$N$96</f>
        <v>0</v>
      </c>
      <c r="F35" s="83"/>
      <c r="G35" s="83"/>
      <c r="H35" s="83"/>
    </row>
    <row r="36" spans="1:8" x14ac:dyDescent="0.25">
      <c r="A36" s="80" t="s">
        <v>349</v>
      </c>
      <c r="B36" s="84">
        <f>'User inputs - bird impacts'!$O$14</f>
        <v>0</v>
      </c>
      <c r="C36" s="84">
        <f>'User inputs - bird impacts'!$O$55</f>
        <v>0</v>
      </c>
      <c r="D36" s="84">
        <f>'User inputs - bird impacts'!$O$96</f>
        <v>0</v>
      </c>
      <c r="F36" s="83"/>
      <c r="G36" s="83"/>
      <c r="H36" s="83"/>
    </row>
    <row r="37" spans="1:8" x14ac:dyDescent="0.25">
      <c r="A37" s="80" t="s">
        <v>350</v>
      </c>
      <c r="B37" s="84">
        <f>'User inputs - bird impacts'!$P$14</f>
        <v>0</v>
      </c>
      <c r="C37" s="84">
        <f>'User inputs - bird impacts'!$P$55</f>
        <v>0</v>
      </c>
      <c r="D37" s="84">
        <f>'User inputs - bird impacts'!$P$96</f>
        <v>0</v>
      </c>
      <c r="F37" s="83"/>
      <c r="G37" s="83"/>
      <c r="H37" s="83"/>
    </row>
    <row r="38" spans="1:8" x14ac:dyDescent="0.25">
      <c r="A38" s="80" t="s">
        <v>351</v>
      </c>
      <c r="B38" s="84">
        <f>'User inputs - bird impacts'!$Q$14</f>
        <v>0</v>
      </c>
      <c r="C38" s="84">
        <f>'User inputs - bird impacts'!$Q$55</f>
        <v>0</v>
      </c>
      <c r="D38" s="84">
        <f>'User inputs - bird impacts'!$Q$96</f>
        <v>0</v>
      </c>
      <c r="F38" s="83"/>
      <c r="G38" s="83"/>
      <c r="H38" s="83"/>
    </row>
    <row r="39" spans="1:8" x14ac:dyDescent="0.25">
      <c r="A39" s="80" t="s">
        <v>699</v>
      </c>
      <c r="B39" s="84">
        <f>'User inputs - bird impacts'!$F$15</f>
        <v>0</v>
      </c>
      <c r="C39" s="84">
        <f>'User inputs - bird impacts'!$F$56</f>
        <v>0</v>
      </c>
      <c r="D39" s="84">
        <f>'User inputs - bird impacts'!$F$97</f>
        <v>0</v>
      </c>
      <c r="F39" s="83"/>
      <c r="G39" s="83"/>
      <c r="H39" s="83"/>
    </row>
    <row r="40" spans="1:8" x14ac:dyDescent="0.25">
      <c r="A40" s="80" t="s">
        <v>700</v>
      </c>
      <c r="B40" s="84">
        <f>'User inputs - bird impacts'!$G$15</f>
        <v>0</v>
      </c>
      <c r="C40" s="84">
        <f>'User inputs - bird impacts'!$G$56</f>
        <v>0</v>
      </c>
      <c r="D40" s="84">
        <f>'User inputs - bird impacts'!$G$97</f>
        <v>0</v>
      </c>
      <c r="F40" s="83"/>
      <c r="G40" s="83"/>
      <c r="H40" s="83"/>
    </row>
    <row r="41" spans="1:8" x14ac:dyDescent="0.25">
      <c r="A41" s="80" t="s">
        <v>701</v>
      </c>
      <c r="B41" s="84">
        <f>'User inputs - bird impacts'!$H$15</f>
        <v>0</v>
      </c>
      <c r="C41" s="84">
        <f>'User inputs - bird impacts'!$H$56</f>
        <v>0</v>
      </c>
      <c r="D41" s="84">
        <f>'User inputs - bird impacts'!$H$97</f>
        <v>0</v>
      </c>
      <c r="F41" s="83"/>
      <c r="G41" s="83"/>
      <c r="H41" s="83"/>
    </row>
    <row r="42" spans="1:8" x14ac:dyDescent="0.25">
      <c r="A42" s="80" t="s">
        <v>702</v>
      </c>
      <c r="B42" s="84">
        <f>'User inputs - bird impacts'!$I$15</f>
        <v>0</v>
      </c>
      <c r="C42" s="84">
        <f>'User inputs - bird impacts'!$I$56</f>
        <v>0</v>
      </c>
      <c r="D42" s="84">
        <f>'User inputs - bird impacts'!$I$97</f>
        <v>0</v>
      </c>
      <c r="F42" s="83"/>
      <c r="G42" s="83"/>
      <c r="H42" s="83"/>
    </row>
    <row r="43" spans="1:8" x14ac:dyDescent="0.25">
      <c r="A43" s="80" t="s">
        <v>703</v>
      </c>
      <c r="B43" s="84">
        <f>'User inputs - bird impacts'!$J$15</f>
        <v>0</v>
      </c>
      <c r="C43" s="84">
        <f>'User inputs - bird impacts'!$J$56</f>
        <v>0</v>
      </c>
      <c r="D43" s="84">
        <f>'User inputs - bird impacts'!$J$97</f>
        <v>0</v>
      </c>
      <c r="F43" s="83"/>
      <c r="G43" s="83"/>
      <c r="H43" s="83"/>
    </row>
    <row r="44" spans="1:8" x14ac:dyDescent="0.25">
      <c r="A44" s="80" t="s">
        <v>704</v>
      </c>
      <c r="B44" s="84">
        <f>'User inputs - bird impacts'!$K$15</f>
        <v>0</v>
      </c>
      <c r="C44" s="84">
        <f>'User inputs - bird impacts'!$K$56</f>
        <v>0</v>
      </c>
      <c r="D44" s="84">
        <f>'User inputs - bird impacts'!$K$97</f>
        <v>0</v>
      </c>
      <c r="F44" s="83"/>
      <c r="G44" s="83"/>
      <c r="H44" s="83"/>
    </row>
    <row r="45" spans="1:8" x14ac:dyDescent="0.25">
      <c r="A45" s="80" t="s">
        <v>705</v>
      </c>
      <c r="B45" s="84">
        <f>'User inputs - bird impacts'!$L$15</f>
        <v>0</v>
      </c>
      <c r="C45" s="84">
        <f>'User inputs - bird impacts'!$L$56</f>
        <v>0</v>
      </c>
      <c r="D45" s="84">
        <f>'User inputs - bird impacts'!$L$97</f>
        <v>0</v>
      </c>
      <c r="F45" s="83"/>
      <c r="G45" s="83"/>
      <c r="H45" s="83"/>
    </row>
    <row r="46" spans="1:8" x14ac:dyDescent="0.25">
      <c r="A46" s="80" t="s">
        <v>706</v>
      </c>
      <c r="B46" s="84">
        <f>'User inputs - bird impacts'!$M$15</f>
        <v>0</v>
      </c>
      <c r="C46" s="84">
        <f>'User inputs - bird impacts'!$M$56</f>
        <v>0</v>
      </c>
      <c r="D46" s="84">
        <f>'User inputs - bird impacts'!$M$97</f>
        <v>0</v>
      </c>
      <c r="F46" s="83"/>
      <c r="G46" s="83"/>
      <c r="H46" s="83"/>
    </row>
    <row r="47" spans="1:8" x14ac:dyDescent="0.25">
      <c r="A47" s="80" t="s">
        <v>707</v>
      </c>
      <c r="B47" s="84">
        <f>'User inputs - bird impacts'!$N$15</f>
        <v>0</v>
      </c>
      <c r="C47" s="84">
        <f>'User inputs - bird impacts'!$N$56</f>
        <v>0</v>
      </c>
      <c r="D47" s="84">
        <f>'User inputs - bird impacts'!$N$97</f>
        <v>0</v>
      </c>
      <c r="F47" s="83"/>
      <c r="G47" s="83"/>
      <c r="H47" s="83"/>
    </row>
    <row r="48" spans="1:8" x14ac:dyDescent="0.25">
      <c r="A48" s="80" t="s">
        <v>708</v>
      </c>
      <c r="B48" s="84">
        <f>'User inputs - bird impacts'!$O$15</f>
        <v>0</v>
      </c>
      <c r="C48" s="84">
        <f>'User inputs - bird impacts'!$O$56</f>
        <v>0</v>
      </c>
      <c r="D48" s="84">
        <f>'User inputs - bird impacts'!$O$97</f>
        <v>0</v>
      </c>
      <c r="F48" s="83"/>
      <c r="G48" s="83"/>
      <c r="H48" s="83"/>
    </row>
    <row r="49" spans="1:8" x14ac:dyDescent="0.25">
      <c r="A49" s="80" t="s">
        <v>709</v>
      </c>
      <c r="B49" s="84">
        <f>'User inputs - bird impacts'!$P$15</f>
        <v>0</v>
      </c>
      <c r="C49" s="84">
        <f>'User inputs - bird impacts'!$P$56</f>
        <v>0</v>
      </c>
      <c r="D49" s="84">
        <f>'User inputs - bird impacts'!$P$97</f>
        <v>0</v>
      </c>
      <c r="F49" s="83"/>
      <c r="G49" s="83"/>
      <c r="H49" s="83"/>
    </row>
    <row r="50" spans="1:8" x14ac:dyDescent="0.25">
      <c r="A50" s="80" t="s">
        <v>710</v>
      </c>
      <c r="B50" s="84">
        <f>'User inputs - bird impacts'!$Q$15</f>
        <v>0</v>
      </c>
      <c r="C50" s="84">
        <f>'User inputs - bird impacts'!$Q$56</f>
        <v>0</v>
      </c>
      <c r="D50" s="84">
        <f>'User inputs - bird impacts'!$Q$97</f>
        <v>0</v>
      </c>
      <c r="F50" s="83"/>
      <c r="G50" s="83"/>
      <c r="H50" s="83"/>
    </row>
    <row r="51" spans="1:8" x14ac:dyDescent="0.25">
      <c r="A51" s="80" t="s">
        <v>711</v>
      </c>
      <c r="B51" s="84">
        <f>'User inputs - bird impacts'!$F$16</f>
        <v>0</v>
      </c>
      <c r="C51" s="84">
        <f>'User inputs - bird impacts'!$F$57</f>
        <v>0</v>
      </c>
      <c r="D51" s="84">
        <f>'User inputs - bird impacts'!$F$98</f>
        <v>0</v>
      </c>
      <c r="F51" s="83"/>
      <c r="G51" s="83"/>
      <c r="H51" s="83"/>
    </row>
    <row r="52" spans="1:8" x14ac:dyDescent="0.25">
      <c r="A52" s="80" t="s">
        <v>712</v>
      </c>
      <c r="B52" s="84">
        <f>'User inputs - bird impacts'!$G$16</f>
        <v>0</v>
      </c>
      <c r="C52" s="84">
        <f>'User inputs - bird impacts'!$G$57</f>
        <v>0</v>
      </c>
      <c r="D52" s="84">
        <f>'User inputs - bird impacts'!$G$98</f>
        <v>0</v>
      </c>
      <c r="F52" s="83"/>
      <c r="G52" s="83"/>
      <c r="H52" s="83"/>
    </row>
    <row r="53" spans="1:8" x14ac:dyDescent="0.25">
      <c r="A53" s="80" t="s">
        <v>713</v>
      </c>
      <c r="B53" s="84">
        <f>'User inputs - bird impacts'!$H$16</f>
        <v>0</v>
      </c>
      <c r="C53" s="84">
        <f>'User inputs - bird impacts'!$H$57</f>
        <v>0</v>
      </c>
      <c r="D53" s="84">
        <f>'User inputs - bird impacts'!$H$98</f>
        <v>0</v>
      </c>
      <c r="F53" s="83"/>
      <c r="G53" s="83"/>
      <c r="H53" s="83"/>
    </row>
    <row r="54" spans="1:8" x14ac:dyDescent="0.25">
      <c r="A54" s="80" t="s">
        <v>714</v>
      </c>
      <c r="B54" s="84">
        <f>'User inputs - bird impacts'!$I$16</f>
        <v>0</v>
      </c>
      <c r="C54" s="84">
        <f>'User inputs - bird impacts'!$I$57</f>
        <v>0</v>
      </c>
      <c r="D54" s="84">
        <f>'User inputs - bird impacts'!$I$98</f>
        <v>0</v>
      </c>
      <c r="F54" s="83"/>
      <c r="G54" s="83"/>
      <c r="H54" s="83"/>
    </row>
    <row r="55" spans="1:8" x14ac:dyDescent="0.25">
      <c r="A55" s="80" t="s">
        <v>715</v>
      </c>
      <c r="B55" s="84">
        <f>'User inputs - bird impacts'!$J$16</f>
        <v>0</v>
      </c>
      <c r="C55" s="84">
        <f>'User inputs - bird impacts'!$J$57</f>
        <v>0</v>
      </c>
      <c r="D55" s="84">
        <f>'User inputs - bird impacts'!$J$98</f>
        <v>0</v>
      </c>
      <c r="F55" s="83"/>
      <c r="G55" s="83"/>
      <c r="H55" s="83"/>
    </row>
    <row r="56" spans="1:8" x14ac:dyDescent="0.25">
      <c r="A56" s="80" t="s">
        <v>716</v>
      </c>
      <c r="B56" s="84">
        <f>'User inputs - bird impacts'!$K$16</f>
        <v>0</v>
      </c>
      <c r="C56" s="84">
        <f>'User inputs - bird impacts'!$K$57</f>
        <v>0</v>
      </c>
      <c r="D56" s="84">
        <f>'User inputs - bird impacts'!$K$98</f>
        <v>0</v>
      </c>
      <c r="F56" s="83"/>
      <c r="G56" s="83"/>
      <c r="H56" s="83"/>
    </row>
    <row r="57" spans="1:8" x14ac:dyDescent="0.25">
      <c r="A57" s="80" t="s">
        <v>717</v>
      </c>
      <c r="B57" s="84">
        <f>'User inputs - bird impacts'!$L$16</f>
        <v>0</v>
      </c>
      <c r="C57" s="84">
        <f>'User inputs - bird impacts'!$L$57</f>
        <v>0</v>
      </c>
      <c r="D57" s="84">
        <f>'User inputs - bird impacts'!$L$98</f>
        <v>0</v>
      </c>
      <c r="F57" s="83"/>
      <c r="G57" s="83"/>
      <c r="H57" s="83"/>
    </row>
    <row r="58" spans="1:8" x14ac:dyDescent="0.25">
      <c r="A58" s="80" t="s">
        <v>718</v>
      </c>
      <c r="B58" s="84">
        <f>'User inputs - bird impacts'!$M$16</f>
        <v>0</v>
      </c>
      <c r="C58" s="84">
        <f>'User inputs - bird impacts'!$M$57</f>
        <v>0</v>
      </c>
      <c r="D58" s="84">
        <f>'User inputs - bird impacts'!$M$98</f>
        <v>0</v>
      </c>
      <c r="F58" s="83"/>
      <c r="G58" s="83"/>
      <c r="H58" s="83"/>
    </row>
    <row r="59" spans="1:8" x14ac:dyDescent="0.25">
      <c r="A59" s="80" t="s">
        <v>719</v>
      </c>
      <c r="B59" s="84">
        <f>'User inputs - bird impacts'!$N$16</f>
        <v>0</v>
      </c>
      <c r="C59" s="84">
        <f>'User inputs - bird impacts'!$N$57</f>
        <v>0</v>
      </c>
      <c r="D59" s="84">
        <f>'User inputs - bird impacts'!$N$98</f>
        <v>0</v>
      </c>
      <c r="F59" s="83"/>
      <c r="G59" s="83"/>
      <c r="H59" s="83"/>
    </row>
    <row r="60" spans="1:8" x14ac:dyDescent="0.25">
      <c r="A60" s="80" t="s">
        <v>720</v>
      </c>
      <c r="B60" s="84">
        <f>'User inputs - bird impacts'!$O$16</f>
        <v>0</v>
      </c>
      <c r="C60" s="84">
        <f>'User inputs - bird impacts'!$O$57</f>
        <v>0</v>
      </c>
      <c r="D60" s="84">
        <f>'User inputs - bird impacts'!$O$98</f>
        <v>0</v>
      </c>
      <c r="F60" s="83"/>
      <c r="G60" s="83"/>
      <c r="H60" s="83"/>
    </row>
    <row r="61" spans="1:8" x14ac:dyDescent="0.25">
      <c r="A61" s="80" t="s">
        <v>721</v>
      </c>
      <c r="B61" s="84">
        <f>'User inputs - bird impacts'!$P$16</f>
        <v>0</v>
      </c>
      <c r="C61" s="84">
        <f>'User inputs - bird impacts'!$P$57</f>
        <v>0</v>
      </c>
      <c r="D61" s="84">
        <f>'User inputs - bird impacts'!$P$98</f>
        <v>0</v>
      </c>
      <c r="F61" s="83"/>
      <c r="G61" s="83"/>
      <c r="H61" s="83"/>
    </row>
    <row r="62" spans="1:8" x14ac:dyDescent="0.25">
      <c r="A62" s="80" t="s">
        <v>722</v>
      </c>
      <c r="B62" s="84">
        <f>'User inputs - bird impacts'!$Q$16</f>
        <v>0</v>
      </c>
      <c r="C62" s="84">
        <f>'User inputs - bird impacts'!$Q$57</f>
        <v>0</v>
      </c>
      <c r="D62" s="84">
        <f>'User inputs - bird impacts'!$Q$98</f>
        <v>0</v>
      </c>
      <c r="F62" s="83"/>
      <c r="G62" s="83"/>
      <c r="H62" s="83"/>
    </row>
    <row r="63" spans="1:8" x14ac:dyDescent="0.25">
      <c r="A63" s="80" t="s">
        <v>723</v>
      </c>
      <c r="B63" s="84">
        <f>'User inputs - bird impacts'!$F$17</f>
        <v>0</v>
      </c>
      <c r="C63" s="84">
        <f>'User inputs - bird impacts'!$F$58</f>
        <v>0</v>
      </c>
      <c r="D63" s="84">
        <f>'User inputs - bird impacts'!$F$99</f>
        <v>0</v>
      </c>
      <c r="F63" s="83"/>
      <c r="G63" s="83"/>
      <c r="H63" s="83"/>
    </row>
    <row r="64" spans="1:8" x14ac:dyDescent="0.25">
      <c r="A64" s="80" t="s">
        <v>724</v>
      </c>
      <c r="B64" s="84">
        <f>'User inputs - bird impacts'!$G$17</f>
        <v>0</v>
      </c>
      <c r="C64" s="84">
        <f>'User inputs - bird impacts'!$G$58</f>
        <v>0</v>
      </c>
      <c r="D64" s="84">
        <f>'User inputs - bird impacts'!$G$99</f>
        <v>0</v>
      </c>
      <c r="F64" s="83"/>
      <c r="G64" s="83"/>
      <c r="H64" s="83"/>
    </row>
    <row r="65" spans="1:8" x14ac:dyDescent="0.25">
      <c r="A65" s="80" t="s">
        <v>725</v>
      </c>
      <c r="B65" s="84">
        <f>'User inputs - bird impacts'!$H$17</f>
        <v>0</v>
      </c>
      <c r="C65" s="84">
        <f>'User inputs - bird impacts'!$H$58</f>
        <v>0</v>
      </c>
      <c r="D65" s="84">
        <f>'User inputs - bird impacts'!$H$99</f>
        <v>0</v>
      </c>
      <c r="F65" s="83"/>
      <c r="G65" s="83"/>
      <c r="H65" s="83"/>
    </row>
    <row r="66" spans="1:8" x14ac:dyDescent="0.25">
      <c r="A66" s="80" t="s">
        <v>726</v>
      </c>
      <c r="B66" s="84">
        <f>'User inputs - bird impacts'!$I$17</f>
        <v>0</v>
      </c>
      <c r="C66" s="84">
        <f>'User inputs - bird impacts'!$I$58</f>
        <v>0</v>
      </c>
      <c r="D66" s="84">
        <f>'User inputs - bird impacts'!$I$99</f>
        <v>0</v>
      </c>
      <c r="F66" s="83"/>
      <c r="G66" s="83"/>
      <c r="H66" s="83"/>
    </row>
    <row r="67" spans="1:8" x14ac:dyDescent="0.25">
      <c r="A67" s="80" t="s">
        <v>727</v>
      </c>
      <c r="B67" s="84">
        <f>'User inputs - bird impacts'!$J$17</f>
        <v>0</v>
      </c>
      <c r="C67" s="84">
        <f>'User inputs - bird impacts'!$J$58</f>
        <v>0</v>
      </c>
      <c r="D67" s="84">
        <f>'User inputs - bird impacts'!$J$99</f>
        <v>0</v>
      </c>
      <c r="F67" s="83"/>
      <c r="G67" s="83"/>
      <c r="H67" s="83"/>
    </row>
    <row r="68" spans="1:8" x14ac:dyDescent="0.25">
      <c r="A68" s="80" t="s">
        <v>728</v>
      </c>
      <c r="B68" s="84">
        <f>'User inputs - bird impacts'!$K$17</f>
        <v>0</v>
      </c>
      <c r="C68" s="84">
        <f>'User inputs - bird impacts'!$K$58</f>
        <v>0</v>
      </c>
      <c r="D68" s="84">
        <f>'User inputs - bird impacts'!$K$99</f>
        <v>0</v>
      </c>
      <c r="F68" s="83"/>
      <c r="G68" s="83"/>
      <c r="H68" s="83"/>
    </row>
    <row r="69" spans="1:8" x14ac:dyDescent="0.25">
      <c r="A69" s="80" t="s">
        <v>729</v>
      </c>
      <c r="B69" s="84">
        <f>'User inputs - bird impacts'!$L$17</f>
        <v>0</v>
      </c>
      <c r="C69" s="84">
        <f>'User inputs - bird impacts'!$L$58</f>
        <v>0</v>
      </c>
      <c r="D69" s="84">
        <f>'User inputs - bird impacts'!$L$99</f>
        <v>0</v>
      </c>
      <c r="F69" s="83"/>
      <c r="G69" s="83"/>
      <c r="H69" s="83"/>
    </row>
    <row r="70" spans="1:8" x14ac:dyDescent="0.25">
      <c r="A70" s="80" t="s">
        <v>730</v>
      </c>
      <c r="B70" s="84">
        <f>'User inputs - bird impacts'!$M$17</f>
        <v>0</v>
      </c>
      <c r="C70" s="84">
        <f>'User inputs - bird impacts'!$M$58</f>
        <v>0</v>
      </c>
      <c r="D70" s="84">
        <f>'User inputs - bird impacts'!$M$99</f>
        <v>0</v>
      </c>
      <c r="F70" s="83"/>
      <c r="G70" s="83"/>
      <c r="H70" s="83"/>
    </row>
    <row r="71" spans="1:8" x14ac:dyDescent="0.25">
      <c r="A71" s="80" t="s">
        <v>731</v>
      </c>
      <c r="B71" s="84">
        <f>'User inputs - bird impacts'!$N$17</f>
        <v>0</v>
      </c>
      <c r="C71" s="84">
        <f>'User inputs - bird impacts'!$N$58</f>
        <v>0</v>
      </c>
      <c r="D71" s="84">
        <f>'User inputs - bird impacts'!$N$99</f>
        <v>0</v>
      </c>
      <c r="F71" s="83"/>
      <c r="G71" s="83"/>
      <c r="H71" s="83"/>
    </row>
    <row r="72" spans="1:8" x14ac:dyDescent="0.25">
      <c r="A72" s="80" t="s">
        <v>732</v>
      </c>
      <c r="B72" s="84">
        <f>'User inputs - bird impacts'!$O$17</f>
        <v>0</v>
      </c>
      <c r="C72" s="84">
        <f>'User inputs - bird impacts'!$O$58</f>
        <v>0</v>
      </c>
      <c r="D72" s="84">
        <f>'User inputs - bird impacts'!$O$99</f>
        <v>0</v>
      </c>
      <c r="F72" s="83"/>
      <c r="G72" s="83"/>
      <c r="H72" s="83"/>
    </row>
    <row r="73" spans="1:8" x14ac:dyDescent="0.25">
      <c r="A73" s="80" t="s">
        <v>733</v>
      </c>
      <c r="B73" s="84">
        <f>'User inputs - bird impacts'!$P$17</f>
        <v>0</v>
      </c>
      <c r="C73" s="84">
        <f>'User inputs - bird impacts'!$P$58</f>
        <v>0</v>
      </c>
      <c r="D73" s="84">
        <f>'User inputs - bird impacts'!$P$99</f>
        <v>0</v>
      </c>
      <c r="F73" s="83"/>
      <c r="G73" s="83"/>
      <c r="H73" s="83"/>
    </row>
    <row r="74" spans="1:8" x14ac:dyDescent="0.25">
      <c r="A74" s="80" t="s">
        <v>734</v>
      </c>
      <c r="B74" s="84">
        <f>'User inputs - bird impacts'!$Q$17</f>
        <v>0</v>
      </c>
      <c r="C74" s="84">
        <f>'User inputs - bird impacts'!$Q$58</f>
        <v>0</v>
      </c>
      <c r="D74" s="84">
        <f>'User inputs - bird impacts'!$Q$99</f>
        <v>0</v>
      </c>
      <c r="F74" s="83"/>
      <c r="G74" s="83"/>
      <c r="H74" s="83"/>
    </row>
    <row r="75" spans="1:8" x14ac:dyDescent="0.25">
      <c r="A75" s="80" t="s">
        <v>735</v>
      </c>
      <c r="B75" s="84">
        <f>'User inputs - bird impacts'!$F$18</f>
        <v>0</v>
      </c>
      <c r="C75" s="84">
        <f>'User inputs - bird impacts'!$F$59</f>
        <v>0</v>
      </c>
      <c r="D75" s="84">
        <f>'User inputs - bird impacts'!$F$100</f>
        <v>0</v>
      </c>
      <c r="F75" s="83"/>
      <c r="G75" s="83"/>
      <c r="H75" s="83"/>
    </row>
    <row r="76" spans="1:8" x14ac:dyDescent="0.25">
      <c r="A76" s="80" t="s">
        <v>736</v>
      </c>
      <c r="B76" s="84">
        <f>'User inputs - bird impacts'!$G$18</f>
        <v>0</v>
      </c>
      <c r="C76" s="84">
        <f>'User inputs - bird impacts'!$G$59</f>
        <v>0</v>
      </c>
      <c r="D76" s="84">
        <f>'User inputs - bird impacts'!$G$100</f>
        <v>0</v>
      </c>
      <c r="F76" s="83"/>
      <c r="G76" s="83"/>
      <c r="H76" s="83"/>
    </row>
    <row r="77" spans="1:8" x14ac:dyDescent="0.25">
      <c r="A77" s="80" t="s">
        <v>737</v>
      </c>
      <c r="B77" s="84">
        <f>'User inputs - bird impacts'!$H$18</f>
        <v>0</v>
      </c>
      <c r="C77" s="84">
        <f>'User inputs - bird impacts'!$H$59</f>
        <v>0</v>
      </c>
      <c r="D77" s="84">
        <f>'User inputs - bird impacts'!$H$100</f>
        <v>0</v>
      </c>
      <c r="F77" s="83"/>
      <c r="G77" s="83"/>
      <c r="H77" s="83"/>
    </row>
    <row r="78" spans="1:8" x14ac:dyDescent="0.25">
      <c r="A78" s="80" t="s">
        <v>738</v>
      </c>
      <c r="B78" s="84">
        <f>'User inputs - bird impacts'!$I$18</f>
        <v>0</v>
      </c>
      <c r="C78" s="84">
        <f>'User inputs - bird impacts'!$I$59</f>
        <v>0</v>
      </c>
      <c r="D78" s="84">
        <f>'User inputs - bird impacts'!$I$100</f>
        <v>0</v>
      </c>
      <c r="F78" s="83"/>
      <c r="G78" s="83"/>
      <c r="H78" s="83"/>
    </row>
    <row r="79" spans="1:8" x14ac:dyDescent="0.25">
      <c r="A79" s="80" t="s">
        <v>739</v>
      </c>
      <c r="B79" s="84">
        <f>'User inputs - bird impacts'!$J$18</f>
        <v>0</v>
      </c>
      <c r="C79" s="84">
        <f>'User inputs - bird impacts'!$J$59</f>
        <v>0</v>
      </c>
      <c r="D79" s="84">
        <f>'User inputs - bird impacts'!$J$100</f>
        <v>0</v>
      </c>
      <c r="F79" s="83"/>
      <c r="G79" s="83"/>
      <c r="H79" s="83"/>
    </row>
    <row r="80" spans="1:8" x14ac:dyDescent="0.25">
      <c r="A80" s="80" t="s">
        <v>740</v>
      </c>
      <c r="B80" s="84">
        <f>'User inputs - bird impacts'!$K$18</f>
        <v>0</v>
      </c>
      <c r="C80" s="84">
        <f>'User inputs - bird impacts'!$K$59</f>
        <v>0</v>
      </c>
      <c r="D80" s="84">
        <f>'User inputs - bird impacts'!$K$100</f>
        <v>0</v>
      </c>
      <c r="F80" s="83"/>
      <c r="G80" s="83"/>
      <c r="H80" s="83"/>
    </row>
    <row r="81" spans="1:8" x14ac:dyDescent="0.25">
      <c r="A81" s="80" t="s">
        <v>741</v>
      </c>
      <c r="B81" s="84">
        <f>'User inputs - bird impacts'!$L$18</f>
        <v>0</v>
      </c>
      <c r="C81" s="84">
        <f>'User inputs - bird impacts'!$L$59</f>
        <v>0</v>
      </c>
      <c r="D81" s="84">
        <f>'User inputs - bird impacts'!$L$100</f>
        <v>0</v>
      </c>
      <c r="F81" s="83"/>
      <c r="G81" s="83"/>
      <c r="H81" s="83"/>
    </row>
    <row r="82" spans="1:8" x14ac:dyDescent="0.25">
      <c r="A82" s="80" t="s">
        <v>742</v>
      </c>
      <c r="B82" s="84">
        <f>'User inputs - bird impacts'!$M$18</f>
        <v>0</v>
      </c>
      <c r="C82" s="84">
        <f>'User inputs - bird impacts'!$M$59</f>
        <v>0</v>
      </c>
      <c r="D82" s="84">
        <f>'User inputs - bird impacts'!$M$100</f>
        <v>0</v>
      </c>
      <c r="F82" s="83"/>
      <c r="G82" s="83"/>
      <c r="H82" s="83"/>
    </row>
    <row r="83" spans="1:8" x14ac:dyDescent="0.25">
      <c r="A83" s="80" t="s">
        <v>743</v>
      </c>
      <c r="B83" s="84">
        <f>'User inputs - bird impacts'!$N$18</f>
        <v>0</v>
      </c>
      <c r="C83" s="84">
        <f>'User inputs - bird impacts'!$N$59</f>
        <v>0</v>
      </c>
      <c r="D83" s="84">
        <f>'User inputs - bird impacts'!$N$100</f>
        <v>0</v>
      </c>
      <c r="F83" s="83"/>
      <c r="G83" s="83"/>
      <c r="H83" s="83"/>
    </row>
    <row r="84" spans="1:8" x14ac:dyDescent="0.25">
      <c r="A84" s="80" t="s">
        <v>744</v>
      </c>
      <c r="B84" s="84">
        <f>'User inputs - bird impacts'!$O$18</f>
        <v>0</v>
      </c>
      <c r="C84" s="84">
        <f>'User inputs - bird impacts'!$O$59</f>
        <v>0</v>
      </c>
      <c r="D84" s="84">
        <f>'User inputs - bird impacts'!$O$100</f>
        <v>0</v>
      </c>
      <c r="F84" s="83"/>
      <c r="G84" s="83"/>
      <c r="H84" s="83"/>
    </row>
    <row r="85" spans="1:8" x14ac:dyDescent="0.25">
      <c r="A85" s="80" t="s">
        <v>745</v>
      </c>
      <c r="B85" s="84">
        <f>'User inputs - bird impacts'!$P$18</f>
        <v>0</v>
      </c>
      <c r="C85" s="84">
        <f>'User inputs - bird impacts'!$P$59</f>
        <v>0</v>
      </c>
      <c r="D85" s="84">
        <f>'User inputs - bird impacts'!$P$100</f>
        <v>0</v>
      </c>
      <c r="F85" s="83"/>
      <c r="G85" s="83"/>
      <c r="H85" s="83"/>
    </row>
    <row r="86" spans="1:8" x14ac:dyDescent="0.25">
      <c r="A86" s="80" t="s">
        <v>746</v>
      </c>
      <c r="B86" s="84">
        <f>'User inputs - bird impacts'!$Q$18</f>
        <v>0</v>
      </c>
      <c r="C86" s="84">
        <f>'User inputs - bird impacts'!$Q$59</f>
        <v>0</v>
      </c>
      <c r="D86" s="84">
        <f>'User inputs - bird impacts'!$Q$100</f>
        <v>0</v>
      </c>
      <c r="F86" s="83"/>
      <c r="G86" s="83"/>
      <c r="H86" s="83"/>
    </row>
    <row r="87" spans="1:8" x14ac:dyDescent="0.25">
      <c r="A87" s="80" t="s">
        <v>331</v>
      </c>
      <c r="B87" s="84">
        <f>'User inputs - bird impacts'!F22</f>
        <v>0</v>
      </c>
      <c r="C87" s="84">
        <f>'User inputs - bird impacts'!F63</f>
        <v>0</v>
      </c>
      <c r="D87" s="84">
        <f>'User inputs - bird impacts'!F104</f>
        <v>0</v>
      </c>
      <c r="F87" s="83"/>
      <c r="G87" s="83"/>
      <c r="H87" s="83"/>
    </row>
    <row r="88" spans="1:8" x14ac:dyDescent="0.25">
      <c r="A88" s="80" t="s">
        <v>916</v>
      </c>
      <c r="B88" s="84">
        <f>'User inputs - bird impacts'!H22</f>
        <v>0</v>
      </c>
      <c r="C88" s="84">
        <f>'User inputs - bird impacts'!H63</f>
        <v>0</v>
      </c>
      <c r="D88" s="84">
        <f>'User inputs - bird impacts'!H104</f>
        <v>0</v>
      </c>
      <c r="F88" s="83"/>
      <c r="G88" s="83"/>
      <c r="H88" s="83"/>
    </row>
    <row r="89" spans="1:8" x14ac:dyDescent="0.25">
      <c r="A89" s="80" t="s">
        <v>917</v>
      </c>
      <c r="B89" s="84">
        <f>'User inputs - bird impacts'!H24</f>
        <v>0</v>
      </c>
      <c r="C89" s="84">
        <f>'User inputs - bird impacts'!H65</f>
        <v>0</v>
      </c>
      <c r="D89" s="84">
        <f>'User inputs - bird impacts'!H106</f>
        <v>0</v>
      </c>
      <c r="F89" s="83"/>
      <c r="G89" s="83"/>
      <c r="H89" s="83"/>
    </row>
    <row r="90" spans="1:8" x14ac:dyDescent="0.25">
      <c r="A90" s="80" t="s">
        <v>918</v>
      </c>
      <c r="B90" s="84">
        <f>'User inputs - bird impacts'!H26</f>
        <v>0</v>
      </c>
      <c r="C90" s="84">
        <f>'User inputs - bird impacts'!H67</f>
        <v>0</v>
      </c>
      <c r="D90" s="84">
        <f>'User inputs - bird impacts'!H108</f>
        <v>0</v>
      </c>
      <c r="F90" s="83"/>
      <c r="G90" s="83"/>
      <c r="H90" s="83"/>
    </row>
    <row r="91" spans="1:8" x14ac:dyDescent="0.25">
      <c r="A91" s="80" t="s">
        <v>750</v>
      </c>
      <c r="B91" s="84">
        <f>'User inputs - bird impacts'!J22</f>
        <v>0</v>
      </c>
      <c r="C91" s="84">
        <f>'User inputs - bird impacts'!J63</f>
        <v>0</v>
      </c>
      <c r="D91" s="84">
        <f>'User inputs - bird impacts'!J104</f>
        <v>0</v>
      </c>
      <c r="F91" s="83"/>
      <c r="G91" s="83"/>
      <c r="H91" s="83"/>
    </row>
    <row r="92" spans="1:8" x14ac:dyDescent="0.25">
      <c r="A92" s="80" t="s">
        <v>747</v>
      </c>
      <c r="B92" s="84">
        <f>'User inputs - bird impacts'!L22</f>
        <v>0</v>
      </c>
      <c r="C92" s="84">
        <f>'User inputs - bird impacts'!L63</f>
        <v>0</v>
      </c>
      <c r="D92" s="84">
        <f>'User inputs - bird impacts'!L104</f>
        <v>0</v>
      </c>
      <c r="F92" s="83"/>
      <c r="G92" s="83"/>
      <c r="H92" s="83"/>
    </row>
    <row r="93" spans="1:8" x14ac:dyDescent="0.25">
      <c r="A93" s="80" t="s">
        <v>748</v>
      </c>
      <c r="B93" s="84">
        <f>'User inputs - bird impacts'!N22</f>
        <v>0</v>
      </c>
      <c r="C93" s="84">
        <f>'User inputs - bird impacts'!N63</f>
        <v>0</v>
      </c>
      <c r="D93" s="84">
        <f>'User inputs - bird impacts'!N104</f>
        <v>0</v>
      </c>
      <c r="F93" s="83"/>
      <c r="G93" s="83"/>
      <c r="H93" s="83"/>
    </row>
    <row r="94" spans="1:8" x14ac:dyDescent="0.25">
      <c r="A94" s="80" t="s">
        <v>749</v>
      </c>
      <c r="B94" s="84">
        <f>'User inputs - bird impacts'!P22</f>
        <v>0</v>
      </c>
      <c r="C94" s="84">
        <f>'User inputs - bird impacts'!P63</f>
        <v>0</v>
      </c>
      <c r="D94" s="84">
        <f>'User inputs - bird impacts'!P104</f>
        <v>0</v>
      </c>
      <c r="F94" s="83"/>
      <c r="G94" s="83"/>
      <c r="H94" s="83"/>
    </row>
    <row r="95" spans="1:8" x14ac:dyDescent="0.25">
      <c r="A95" s="80" t="s">
        <v>384</v>
      </c>
      <c r="B95" s="84">
        <f>'User inputs - bird impacts'!F28</f>
        <v>0</v>
      </c>
      <c r="C95" s="84">
        <f>'User inputs - bird impacts'!F69</f>
        <v>0</v>
      </c>
      <c r="D95" s="84">
        <f>'User inputs - bird impacts'!F110</f>
        <v>0</v>
      </c>
      <c r="F95" s="83"/>
      <c r="G95" s="83"/>
      <c r="H95" s="83"/>
    </row>
    <row r="96" spans="1:8" x14ac:dyDescent="0.25">
      <c r="A96" s="80" t="s">
        <v>385</v>
      </c>
      <c r="B96" s="84">
        <f>'User inputs - bird impacts'!H28</f>
        <v>0</v>
      </c>
      <c r="C96" s="84">
        <f>'User inputs - bird impacts'!H69</f>
        <v>0</v>
      </c>
      <c r="D96" s="84">
        <f>'User inputs - bird impacts'!H110</f>
        <v>0</v>
      </c>
      <c r="F96" s="83"/>
      <c r="G96" s="83"/>
      <c r="H96" s="83"/>
    </row>
    <row r="97" spans="1:8" x14ac:dyDescent="0.25">
      <c r="A97" s="80" t="s">
        <v>751</v>
      </c>
      <c r="B97" s="84">
        <f>'User inputs - bird impacts'!J28</f>
        <v>0</v>
      </c>
      <c r="C97" s="84">
        <f>'User inputs - bird impacts'!J69</f>
        <v>0</v>
      </c>
      <c r="D97" s="84">
        <f>'User inputs - bird impacts'!J110</f>
        <v>0</v>
      </c>
      <c r="F97" s="83"/>
      <c r="G97" s="83"/>
      <c r="H97" s="83"/>
    </row>
    <row r="98" spans="1:8" x14ac:dyDescent="0.25">
      <c r="A98" s="80" t="s">
        <v>752</v>
      </c>
      <c r="B98" s="84">
        <f>'User inputs - bird impacts'!L28</f>
        <v>0</v>
      </c>
      <c r="C98" s="84">
        <f>'User inputs - bird impacts'!L69</f>
        <v>0</v>
      </c>
      <c r="D98" s="84">
        <f>'User inputs - bird impacts'!L110</f>
        <v>0</v>
      </c>
      <c r="F98" s="83"/>
      <c r="G98" s="83"/>
      <c r="H98" s="83"/>
    </row>
    <row r="99" spans="1:8" x14ac:dyDescent="0.25">
      <c r="A99" s="80" t="s">
        <v>753</v>
      </c>
      <c r="B99" s="84">
        <f>'User inputs - bird impacts'!N28</f>
        <v>0</v>
      </c>
      <c r="C99" s="84">
        <f>'User inputs - bird impacts'!N69</f>
        <v>0</v>
      </c>
      <c r="D99" s="84">
        <f>'User inputs - bird impacts'!N110</f>
        <v>0</v>
      </c>
      <c r="F99" s="83"/>
      <c r="G99" s="83"/>
      <c r="H99" s="83"/>
    </row>
    <row r="100" spans="1:8" x14ac:dyDescent="0.25">
      <c r="A100" s="80" t="s">
        <v>754</v>
      </c>
      <c r="B100" s="84">
        <f>'User inputs - bird impacts'!P28</f>
        <v>0</v>
      </c>
      <c r="C100" s="84">
        <f>'User inputs - bird impacts'!P69</f>
        <v>0</v>
      </c>
      <c r="D100" s="84">
        <f>'User inputs - bird impacts'!P110</f>
        <v>0</v>
      </c>
      <c r="F100" s="83"/>
      <c r="G100" s="83"/>
      <c r="H100" s="83"/>
    </row>
    <row r="101" spans="1:8" x14ac:dyDescent="0.25">
      <c r="A101" s="80" t="s">
        <v>352</v>
      </c>
      <c r="B101" s="81">
        <f>'User inputs - bird impacts'!F32</f>
        <v>0</v>
      </c>
      <c r="C101" s="81">
        <f>'User inputs - bird impacts'!F73</f>
        <v>0</v>
      </c>
      <c r="D101" s="81">
        <f>'User inputs - bird impacts'!F114</f>
        <v>0</v>
      </c>
      <c r="F101" s="83"/>
      <c r="G101" s="83"/>
      <c r="H101" s="83"/>
    </row>
    <row r="102" spans="1:8" x14ac:dyDescent="0.25">
      <c r="A102" s="80" t="s">
        <v>416</v>
      </c>
      <c r="B102" s="84">
        <f>'User inputs - bird impacts'!F36</f>
        <v>0</v>
      </c>
      <c r="C102" s="84">
        <f>'User inputs - bird impacts'!F77</f>
        <v>0</v>
      </c>
      <c r="D102" s="84">
        <f>'User inputs - bird impacts'!F118</f>
        <v>0</v>
      </c>
      <c r="F102" s="83"/>
      <c r="G102" s="83"/>
      <c r="H102" s="83"/>
    </row>
    <row r="103" spans="1:8" x14ac:dyDescent="0.25">
      <c r="A103" s="80" t="s">
        <v>417</v>
      </c>
      <c r="B103" s="84">
        <f>'User inputs - bird impacts'!F38</f>
        <v>0</v>
      </c>
      <c r="C103" s="84">
        <f>'User inputs - bird impacts'!F79</f>
        <v>0</v>
      </c>
      <c r="D103" s="84">
        <f>'User inputs - bird impacts'!F120</f>
        <v>0</v>
      </c>
      <c r="F103" s="83"/>
      <c r="G103" s="83"/>
      <c r="H103" s="83"/>
    </row>
    <row r="104" spans="1:8" x14ac:dyDescent="0.25">
      <c r="A104" s="80" t="s">
        <v>418</v>
      </c>
      <c r="B104" s="84">
        <f>'User inputs - bird impacts'!F39</f>
        <v>0</v>
      </c>
      <c r="C104" s="84">
        <f>'User inputs - bird impacts'!F80</f>
        <v>0</v>
      </c>
      <c r="D104" s="84">
        <f>'User inputs - bird impacts'!F121</f>
        <v>0</v>
      </c>
      <c r="F104" s="83"/>
      <c r="G104" s="83"/>
      <c r="H104" s="83"/>
    </row>
    <row r="105" spans="1:8" x14ac:dyDescent="0.25">
      <c r="A105" s="80" t="s">
        <v>419</v>
      </c>
      <c r="B105" s="84">
        <f>'User inputs - bird impacts'!H36</f>
        <v>0</v>
      </c>
      <c r="C105" s="84">
        <f>'User inputs - bird impacts'!H77</f>
        <v>0</v>
      </c>
      <c r="D105" s="84">
        <f>'User inputs - bird impacts'!H118</f>
        <v>0</v>
      </c>
      <c r="F105" s="83"/>
      <c r="G105" s="83"/>
      <c r="H105" s="83"/>
    </row>
    <row r="106" spans="1:8" x14ac:dyDescent="0.25">
      <c r="A106" s="80" t="s">
        <v>420</v>
      </c>
      <c r="B106" s="84">
        <f>'User inputs - bird impacts'!H38</f>
        <v>0</v>
      </c>
      <c r="C106" s="84">
        <f>'User inputs - bird impacts'!H79</f>
        <v>0</v>
      </c>
      <c r="D106" s="84">
        <f>'User inputs - bird impacts'!H120</f>
        <v>0</v>
      </c>
      <c r="F106" s="83"/>
      <c r="G106" s="83"/>
      <c r="H106" s="83"/>
    </row>
    <row r="107" spans="1:8" x14ac:dyDescent="0.25">
      <c r="A107" s="80" t="s">
        <v>421</v>
      </c>
      <c r="B107" s="84">
        <f>'User inputs - bird impacts'!H39</f>
        <v>0</v>
      </c>
      <c r="C107" s="84">
        <f>'User inputs - bird impacts'!H80</f>
        <v>0</v>
      </c>
      <c r="D107" s="84">
        <f>'User inputs - bird impacts'!H121</f>
        <v>0</v>
      </c>
      <c r="F107" s="83"/>
      <c r="G107" s="83"/>
      <c r="H107" s="83"/>
    </row>
    <row r="108" spans="1:8" x14ac:dyDescent="0.25">
      <c r="A108" s="80" t="s">
        <v>422</v>
      </c>
      <c r="B108" s="84">
        <f>'User inputs - bird impacts'!J36</f>
        <v>0</v>
      </c>
      <c r="C108" s="84">
        <f>'User inputs - bird impacts'!J77</f>
        <v>0</v>
      </c>
      <c r="D108" s="84">
        <f>'User inputs - bird impacts'!J118</f>
        <v>0</v>
      </c>
      <c r="F108" s="83"/>
      <c r="G108" s="83"/>
      <c r="H108" s="83"/>
    </row>
    <row r="109" spans="1:8" x14ac:dyDescent="0.25">
      <c r="A109" s="80" t="s">
        <v>423</v>
      </c>
      <c r="B109" s="84">
        <f>'User inputs - bird impacts'!J37</f>
        <v>0</v>
      </c>
      <c r="C109" s="84">
        <f>'User inputs - bird impacts'!J78</f>
        <v>0</v>
      </c>
      <c r="D109" s="84">
        <f>'User inputs - bird impacts'!J119</f>
        <v>0</v>
      </c>
      <c r="F109" s="83"/>
      <c r="G109" s="83"/>
      <c r="H109" s="83"/>
    </row>
    <row r="110" spans="1:8" x14ac:dyDescent="0.25">
      <c r="A110" s="80" t="s">
        <v>424</v>
      </c>
      <c r="B110" s="84">
        <f>'User inputs - bird impacts'!L36</f>
        <v>0</v>
      </c>
      <c r="C110" s="84">
        <f>'User inputs - bird impacts'!L77</f>
        <v>0</v>
      </c>
      <c r="D110" s="84">
        <f>'User inputs - bird impacts'!L118</f>
        <v>0</v>
      </c>
      <c r="F110" s="83"/>
      <c r="G110" s="83"/>
      <c r="H110" s="83"/>
    </row>
    <row r="111" spans="1:8" x14ac:dyDescent="0.25">
      <c r="A111" s="80" t="s">
        <v>425</v>
      </c>
      <c r="B111" s="84">
        <f>'User inputs - bird impacts'!L37</f>
        <v>0</v>
      </c>
      <c r="C111" s="84">
        <f>'User inputs - bird impacts'!L78</f>
        <v>0</v>
      </c>
      <c r="D111" s="84">
        <f>'User inputs - bird impacts'!L119</f>
        <v>0</v>
      </c>
      <c r="F111" s="83"/>
      <c r="G111" s="83"/>
      <c r="H111" s="83"/>
    </row>
    <row r="112" spans="1:8" x14ac:dyDescent="0.25">
      <c r="A112" s="80" t="s">
        <v>426</v>
      </c>
      <c r="B112" s="84">
        <f>'User inputs - bird impacts'!L38</f>
        <v>0</v>
      </c>
      <c r="C112" s="84">
        <f>'User inputs - bird impacts'!L79</f>
        <v>0</v>
      </c>
      <c r="D112" s="84">
        <f>'User inputs - bird impacts'!L120</f>
        <v>0</v>
      </c>
      <c r="F112" s="83"/>
      <c r="G112" s="83"/>
      <c r="H112" s="83"/>
    </row>
    <row r="113" spans="1:8" x14ac:dyDescent="0.25">
      <c r="A113" s="80" t="s">
        <v>427</v>
      </c>
      <c r="B113" s="84">
        <f>'User inputs - bird impacts'!L39</f>
        <v>0</v>
      </c>
      <c r="C113" s="84">
        <f>'User inputs - bird impacts'!L80</f>
        <v>0</v>
      </c>
      <c r="D113" s="84">
        <f>'User inputs - bird impacts'!L121</f>
        <v>0</v>
      </c>
      <c r="F113" s="83"/>
      <c r="G113" s="83"/>
      <c r="H113" s="83"/>
    </row>
    <row r="114" spans="1:8" x14ac:dyDescent="0.25">
      <c r="A114" s="80" t="s">
        <v>428</v>
      </c>
      <c r="B114" s="84">
        <f>'User inputs - bird impacts'!N36</f>
        <v>0</v>
      </c>
      <c r="C114" s="84">
        <f>'User inputs - bird impacts'!N77</f>
        <v>0</v>
      </c>
      <c r="D114" s="84">
        <f>'User inputs - bird impacts'!N118</f>
        <v>0</v>
      </c>
      <c r="F114" s="83"/>
      <c r="G114" s="83"/>
      <c r="H114" s="83"/>
    </row>
    <row r="115" spans="1:8" x14ac:dyDescent="0.25">
      <c r="A115" s="80" t="s">
        <v>429</v>
      </c>
      <c r="B115" s="84">
        <f>'User inputs - bird impacts'!N37</f>
        <v>0</v>
      </c>
      <c r="C115" s="84">
        <f>'User inputs - bird impacts'!N78</f>
        <v>0</v>
      </c>
      <c r="D115" s="84">
        <f>'User inputs - bird impacts'!N119</f>
        <v>0</v>
      </c>
      <c r="F115" s="83"/>
      <c r="G115" s="83"/>
      <c r="H115" s="83"/>
    </row>
    <row r="116" spans="1:8" x14ac:dyDescent="0.25">
      <c r="A116" s="80" t="s">
        <v>755</v>
      </c>
      <c r="B116" s="84">
        <f>'User inputs - bird impacts'!P36</f>
        <v>0</v>
      </c>
      <c r="C116" s="84">
        <f>'User inputs - bird impacts'!P77</f>
        <v>0</v>
      </c>
      <c r="D116" s="84">
        <f>'User inputs - bird impacts'!P118</f>
        <v>0</v>
      </c>
      <c r="F116" s="83"/>
      <c r="G116" s="83"/>
      <c r="H116" s="83"/>
    </row>
    <row r="117" spans="1:8" x14ac:dyDescent="0.25">
      <c r="A117" s="80" t="s">
        <v>756</v>
      </c>
      <c r="B117" s="84">
        <f>'User inputs - bird impacts'!P38</f>
        <v>0</v>
      </c>
      <c r="C117" s="84">
        <f>'User inputs - bird impacts'!P79</f>
        <v>0</v>
      </c>
      <c r="D117" s="84">
        <f>'User inputs - bird impacts'!P120</f>
        <v>0</v>
      </c>
      <c r="F117" s="83"/>
      <c r="G117" s="83"/>
      <c r="H117" s="83"/>
    </row>
    <row r="118" spans="1:8" x14ac:dyDescent="0.25">
      <c r="A118" s="80" t="s">
        <v>757</v>
      </c>
      <c r="B118" s="84">
        <f>'User inputs - bird impacts'!P39</f>
        <v>0</v>
      </c>
      <c r="C118" s="84">
        <f>'User inputs - bird impacts'!P80</f>
        <v>0</v>
      </c>
      <c r="D118" s="84">
        <f>'User inputs - bird impacts'!P121</f>
        <v>0</v>
      </c>
      <c r="F118" s="83"/>
      <c r="G118" s="83"/>
      <c r="H118" s="83"/>
    </row>
    <row r="119" spans="1:8" x14ac:dyDescent="0.25">
      <c r="A119" s="80" t="s">
        <v>356</v>
      </c>
      <c r="B119" s="84">
        <f>'User inputs - bird impacts'!F41</f>
        <v>0</v>
      </c>
      <c r="C119" s="84">
        <f>'User inputs - bird impacts'!F82</f>
        <v>0</v>
      </c>
      <c r="D119" s="84">
        <f>'User inputs - bird impacts'!F123</f>
        <v>0</v>
      </c>
      <c r="F119" s="83"/>
      <c r="G119" s="83"/>
      <c r="H119" s="83"/>
    </row>
    <row r="120" spans="1:8" x14ac:dyDescent="0.25">
      <c r="A120" s="80" t="s">
        <v>357</v>
      </c>
      <c r="B120" s="84">
        <f>'User inputs - bird impacts'!F42</f>
        <v>0</v>
      </c>
      <c r="C120" s="84">
        <f>'User inputs - bird impacts'!F83</f>
        <v>0</v>
      </c>
      <c r="D120" s="84">
        <f>'User inputs - bird impacts'!F124</f>
        <v>0</v>
      </c>
      <c r="F120" s="83"/>
      <c r="G120" s="83"/>
      <c r="H120" s="83"/>
    </row>
    <row r="121" spans="1:8" x14ac:dyDescent="0.25">
      <c r="A121" s="80" t="s">
        <v>358</v>
      </c>
      <c r="B121" s="84">
        <f>'User inputs - bird impacts'!F43</f>
        <v>0</v>
      </c>
      <c r="C121" s="84">
        <f>'User inputs - bird impacts'!F84</f>
        <v>0</v>
      </c>
      <c r="D121" s="84">
        <f>'User inputs - bird impacts'!F125</f>
        <v>0</v>
      </c>
      <c r="F121" s="83"/>
      <c r="G121" s="83"/>
      <c r="H121" s="83"/>
    </row>
    <row r="122" spans="1:8" x14ac:dyDescent="0.25">
      <c r="A122" s="80" t="s">
        <v>353</v>
      </c>
      <c r="B122" s="84">
        <f>'User inputs - bird impacts'!H41</f>
        <v>0</v>
      </c>
      <c r="C122" s="84">
        <f>'User inputs - bird impacts'!H82</f>
        <v>0</v>
      </c>
      <c r="D122" s="84">
        <f>'User inputs - bird impacts'!H123</f>
        <v>0</v>
      </c>
      <c r="F122" s="83"/>
      <c r="G122" s="83"/>
      <c r="H122" s="83"/>
    </row>
    <row r="123" spans="1:8" x14ac:dyDescent="0.25">
      <c r="A123" s="80" t="s">
        <v>354</v>
      </c>
      <c r="B123" s="84">
        <f>'User inputs - bird impacts'!H42</f>
        <v>0</v>
      </c>
      <c r="C123" s="84">
        <f>'User inputs - bird impacts'!H83</f>
        <v>0</v>
      </c>
      <c r="D123" s="84">
        <f>'User inputs - bird impacts'!H124</f>
        <v>0</v>
      </c>
      <c r="F123" s="83"/>
      <c r="G123" s="83"/>
      <c r="H123" s="83"/>
    </row>
    <row r="124" spans="1:8" x14ac:dyDescent="0.25">
      <c r="A124" s="80" t="s">
        <v>355</v>
      </c>
      <c r="B124" s="84">
        <f>'User inputs - bird impacts'!H43</f>
        <v>0</v>
      </c>
      <c r="C124" s="84">
        <f>'User inputs - bird impacts'!H84</f>
        <v>0</v>
      </c>
      <c r="D124" s="84">
        <f>'User inputs - bird impacts'!H125</f>
        <v>0</v>
      </c>
      <c r="F124" s="83"/>
      <c r="G124" s="83"/>
      <c r="H124" s="83"/>
    </row>
    <row r="125" spans="1:8" x14ac:dyDescent="0.25">
      <c r="A125" s="80" t="s">
        <v>359</v>
      </c>
      <c r="B125" s="84">
        <f>'User inputs - bird impacts'!J41</f>
        <v>0</v>
      </c>
      <c r="C125" s="84">
        <f>'User inputs - bird impacts'!J82</f>
        <v>0</v>
      </c>
      <c r="D125" s="84">
        <f>'User inputs - bird impacts'!J123</f>
        <v>0</v>
      </c>
      <c r="F125" s="83"/>
      <c r="G125" s="83"/>
      <c r="H125" s="83"/>
    </row>
    <row r="126" spans="1:8" x14ac:dyDescent="0.25">
      <c r="A126" s="80" t="s">
        <v>360</v>
      </c>
      <c r="B126" s="84">
        <f>'User inputs - bird impacts'!J42</f>
        <v>0</v>
      </c>
      <c r="C126" s="84">
        <f>'User inputs - bird impacts'!J83</f>
        <v>0</v>
      </c>
      <c r="D126" s="84">
        <f>'User inputs - bird impacts'!J124</f>
        <v>0</v>
      </c>
      <c r="F126" s="83"/>
      <c r="G126" s="83"/>
      <c r="H126" s="83"/>
    </row>
    <row r="127" spans="1:8" x14ac:dyDescent="0.25">
      <c r="A127" s="80" t="s">
        <v>365</v>
      </c>
      <c r="B127" s="84">
        <f>'User inputs - bird impacts'!J43</f>
        <v>0</v>
      </c>
      <c r="C127" s="84">
        <f>'User inputs - bird impacts'!J84</f>
        <v>0</v>
      </c>
      <c r="D127" s="84">
        <f>'User inputs - bird impacts'!J125</f>
        <v>0</v>
      </c>
      <c r="F127" s="83"/>
      <c r="G127" s="83"/>
      <c r="H127" s="83"/>
    </row>
    <row r="128" spans="1:8" x14ac:dyDescent="0.25">
      <c r="A128" s="80" t="s">
        <v>361</v>
      </c>
      <c r="B128" s="84">
        <f>'User inputs - bird impacts'!L41</f>
        <v>0</v>
      </c>
      <c r="C128" s="84">
        <f>'User inputs - bird impacts'!L82</f>
        <v>0</v>
      </c>
      <c r="D128" s="84">
        <f>'User inputs - bird impacts'!L123</f>
        <v>0</v>
      </c>
      <c r="F128" s="83"/>
      <c r="G128" s="83"/>
      <c r="H128" s="83"/>
    </row>
    <row r="129" spans="1:8" x14ac:dyDescent="0.25">
      <c r="A129" s="80" t="s">
        <v>362</v>
      </c>
      <c r="B129" s="84">
        <f>'User inputs - bird impacts'!L42</f>
        <v>0</v>
      </c>
      <c r="C129" s="84">
        <f>'User inputs - bird impacts'!L83</f>
        <v>0</v>
      </c>
      <c r="D129" s="84">
        <f>'User inputs - bird impacts'!L124</f>
        <v>0</v>
      </c>
      <c r="F129" s="83"/>
      <c r="G129" s="83"/>
      <c r="H129" s="83"/>
    </row>
    <row r="130" spans="1:8" x14ac:dyDescent="0.25">
      <c r="A130" s="80" t="s">
        <v>366</v>
      </c>
      <c r="B130" s="84">
        <f>'User inputs - bird impacts'!L43</f>
        <v>0</v>
      </c>
      <c r="C130" s="84">
        <f>'User inputs - bird impacts'!L84</f>
        <v>0</v>
      </c>
      <c r="D130" s="84">
        <f>'User inputs - bird impacts'!L125</f>
        <v>0</v>
      </c>
      <c r="F130" s="83"/>
      <c r="G130" s="83"/>
      <c r="H130" s="83"/>
    </row>
    <row r="131" spans="1:8" x14ac:dyDescent="0.25">
      <c r="A131" s="80" t="s">
        <v>363</v>
      </c>
      <c r="B131" s="84">
        <f>'User inputs - bird impacts'!N41</f>
        <v>0</v>
      </c>
      <c r="C131" s="84">
        <f>'User inputs - bird impacts'!N82</f>
        <v>0</v>
      </c>
      <c r="D131" s="84">
        <f>'User inputs - bird impacts'!N123</f>
        <v>0</v>
      </c>
      <c r="F131" s="83"/>
      <c r="G131" s="83"/>
      <c r="H131" s="83"/>
    </row>
    <row r="132" spans="1:8" x14ac:dyDescent="0.25">
      <c r="A132" s="80" t="s">
        <v>364</v>
      </c>
      <c r="B132" s="84">
        <f>'User inputs - bird impacts'!N42</f>
        <v>0</v>
      </c>
      <c r="C132" s="84">
        <f>'User inputs - bird impacts'!N83</f>
        <v>0</v>
      </c>
      <c r="D132" s="84">
        <f>'User inputs - bird impacts'!N124</f>
        <v>0</v>
      </c>
      <c r="F132" s="83"/>
      <c r="G132" s="83"/>
      <c r="H132" s="83"/>
    </row>
    <row r="133" spans="1:8" x14ac:dyDescent="0.25">
      <c r="A133" s="80" t="s">
        <v>367</v>
      </c>
      <c r="B133" s="84">
        <f>'User inputs - bird impacts'!N43</f>
        <v>0</v>
      </c>
      <c r="C133" s="84">
        <f>'User inputs - bird impacts'!N84</f>
        <v>0</v>
      </c>
      <c r="D133" s="84">
        <f>'User inputs - bird impacts'!N125</f>
        <v>0</v>
      </c>
      <c r="F133" s="83"/>
      <c r="G133" s="83"/>
      <c r="H133" s="83"/>
    </row>
    <row r="134" spans="1:8" x14ac:dyDescent="0.25">
      <c r="A134" s="80" t="s">
        <v>758</v>
      </c>
      <c r="B134" s="84">
        <f>'User inputs - bird impacts'!P41</f>
        <v>0</v>
      </c>
      <c r="C134" s="84">
        <f>'User inputs - bird impacts'!P82</f>
        <v>0</v>
      </c>
      <c r="D134" s="84">
        <f>'User inputs - bird impacts'!P123</f>
        <v>0</v>
      </c>
      <c r="F134" s="83"/>
      <c r="G134" s="83"/>
      <c r="H134" s="83"/>
    </row>
    <row r="135" spans="1:8" x14ac:dyDescent="0.25">
      <c r="A135" s="80" t="s">
        <v>759</v>
      </c>
      <c r="B135" s="84">
        <f>'User inputs - bird impacts'!P42</f>
        <v>0</v>
      </c>
      <c r="C135" s="84">
        <f>'User inputs - bird impacts'!P83</f>
        <v>0</v>
      </c>
      <c r="D135" s="84">
        <f>'User inputs - bird impacts'!P124</f>
        <v>0</v>
      </c>
      <c r="F135" s="83"/>
      <c r="G135" s="83"/>
      <c r="H135" s="83"/>
    </row>
    <row r="136" spans="1:8" x14ac:dyDescent="0.25">
      <c r="A136" s="80" t="s">
        <v>760</v>
      </c>
      <c r="B136" s="84">
        <f>'User inputs - bird impacts'!P43</f>
        <v>0</v>
      </c>
      <c r="C136" s="84">
        <f>'User inputs - bird impacts'!P84</f>
        <v>0</v>
      </c>
      <c r="D136" s="84">
        <f>'User inputs - bird impacts'!P125</f>
        <v>0</v>
      </c>
      <c r="F136" s="83"/>
      <c r="G136" s="83"/>
      <c r="H136" s="83"/>
    </row>
    <row r="137" spans="1:8" x14ac:dyDescent="0.25">
      <c r="A137" s="80" t="s">
        <v>368</v>
      </c>
      <c r="B137" s="206">
        <f>'User inputs - bird populations'!F7</f>
        <v>0</v>
      </c>
      <c r="C137" s="206"/>
      <c r="D137" s="206"/>
      <c r="F137" s="83"/>
      <c r="G137" s="83"/>
      <c r="H137" s="83"/>
    </row>
    <row r="138" spans="1:8" x14ac:dyDescent="0.25">
      <c r="A138" s="80" t="s">
        <v>369</v>
      </c>
      <c r="B138" s="81">
        <f>'User inputs - bird populations'!F10</f>
        <v>0</v>
      </c>
      <c r="C138" s="81">
        <f>'User inputs - bird populations'!F41</f>
        <v>0</v>
      </c>
      <c r="D138" s="81">
        <f>'User inputs - bird populations'!F72</f>
        <v>0</v>
      </c>
      <c r="F138" s="83"/>
      <c r="G138" s="83"/>
      <c r="H138" s="83"/>
    </row>
    <row r="139" spans="1:8" x14ac:dyDescent="0.25">
      <c r="A139" s="80" t="s">
        <v>255</v>
      </c>
      <c r="B139" s="81">
        <f>'User inputs - bird populations'!F12</f>
        <v>0</v>
      </c>
      <c r="C139" s="81">
        <f>'User inputs - bird populations'!F43</f>
        <v>0</v>
      </c>
      <c r="D139" s="81">
        <f>'User inputs - bird populations'!F74</f>
        <v>0</v>
      </c>
      <c r="F139" s="83"/>
      <c r="G139" s="83"/>
      <c r="H139" s="83"/>
    </row>
    <row r="140" spans="1:8" x14ac:dyDescent="0.25">
      <c r="A140" s="80" t="s">
        <v>256</v>
      </c>
      <c r="B140" s="81">
        <f>'User inputs - bird populations'!F14</f>
        <v>0</v>
      </c>
      <c r="C140" s="81">
        <f>'User inputs - bird populations'!F45</f>
        <v>0</v>
      </c>
      <c r="D140" s="81">
        <f>'User inputs - bird populations'!F76</f>
        <v>0</v>
      </c>
      <c r="F140" s="83"/>
      <c r="G140" s="83"/>
      <c r="H140" s="83"/>
    </row>
    <row r="141" spans="1:8" x14ac:dyDescent="0.25">
      <c r="A141" s="80" t="s">
        <v>789</v>
      </c>
      <c r="B141" s="81">
        <f>'User inputs - bird populations'!F21</f>
        <v>0</v>
      </c>
      <c r="C141" s="81">
        <f>'User inputs - bird populations'!F52</f>
        <v>0</v>
      </c>
      <c r="D141" s="81">
        <f>'User inputs - bird populations'!F83</f>
        <v>0</v>
      </c>
      <c r="F141" s="83"/>
      <c r="G141" s="83"/>
      <c r="H141" s="83"/>
    </row>
    <row r="142" spans="1:8" x14ac:dyDescent="0.25">
      <c r="A142" s="80" t="s">
        <v>790</v>
      </c>
      <c r="B142" s="81">
        <f>'User inputs - bird populations'!I21</f>
        <v>0</v>
      </c>
      <c r="C142" s="81">
        <f>'User inputs - bird populations'!I52</f>
        <v>0</v>
      </c>
      <c r="D142" s="81">
        <f>'User inputs - bird populations'!I83</f>
        <v>0</v>
      </c>
      <c r="F142" s="83"/>
      <c r="G142" s="83"/>
      <c r="H142" s="83"/>
    </row>
    <row r="143" spans="1:8" x14ac:dyDescent="0.25">
      <c r="A143" s="80" t="s">
        <v>791</v>
      </c>
      <c r="B143" s="81">
        <f>'User inputs - bird populations'!L21</f>
        <v>0</v>
      </c>
      <c r="C143" s="81">
        <f>'User inputs - bird populations'!L52</f>
        <v>0</v>
      </c>
      <c r="D143" s="81">
        <f>'User inputs - bird populations'!L83</f>
        <v>0</v>
      </c>
      <c r="F143" s="83"/>
      <c r="G143" s="83"/>
      <c r="H143" s="83"/>
    </row>
    <row r="144" spans="1:8" x14ac:dyDescent="0.25">
      <c r="A144" s="80" t="s">
        <v>792</v>
      </c>
      <c r="B144" s="81">
        <f>'User inputs - bird populations'!O21</f>
        <v>0</v>
      </c>
      <c r="C144" s="81">
        <f>'User inputs - bird populations'!O52</f>
        <v>0</v>
      </c>
      <c r="D144" s="81">
        <f>'User inputs - bird populations'!O83</f>
        <v>0</v>
      </c>
      <c r="F144" s="83"/>
      <c r="G144" s="83"/>
      <c r="H144" s="83"/>
    </row>
    <row r="145" spans="1:8" x14ac:dyDescent="0.25">
      <c r="A145" s="80" t="s">
        <v>761</v>
      </c>
      <c r="B145" s="81">
        <f>'User inputs - bird populations'!R21</f>
        <v>0</v>
      </c>
      <c r="C145" s="81">
        <f>'User inputs - bird populations'!R52</f>
        <v>0</v>
      </c>
      <c r="D145" s="81">
        <f>'User inputs - bird populations'!R83</f>
        <v>0</v>
      </c>
      <c r="F145" s="83"/>
      <c r="G145" s="83"/>
      <c r="H145" s="83"/>
    </row>
    <row r="146" spans="1:8" x14ac:dyDescent="0.25">
      <c r="A146" s="80" t="s">
        <v>762</v>
      </c>
      <c r="B146" s="81">
        <f>'User inputs - bird populations'!U21</f>
        <v>0</v>
      </c>
      <c r="C146" s="81">
        <f>'User inputs - bird populations'!U52</f>
        <v>0</v>
      </c>
      <c r="D146" s="81">
        <f>'User inputs - bird populations'!U83</f>
        <v>0</v>
      </c>
      <c r="F146" s="83"/>
      <c r="G146" s="83"/>
      <c r="H146" s="83"/>
    </row>
    <row r="147" spans="1:8" x14ac:dyDescent="0.25">
      <c r="A147" s="80" t="s">
        <v>763</v>
      </c>
      <c r="B147" s="81">
        <f>'User inputs - bird populations'!X21</f>
        <v>0</v>
      </c>
      <c r="C147" s="81">
        <f>'User inputs - bird populations'!X52</f>
        <v>0</v>
      </c>
      <c r="D147" s="81">
        <f>'User inputs - bird populations'!X83</f>
        <v>0</v>
      </c>
      <c r="F147" s="83"/>
      <c r="G147" s="83"/>
      <c r="H147" s="83"/>
    </row>
    <row r="148" spans="1:8" x14ac:dyDescent="0.25">
      <c r="A148" s="80" t="s">
        <v>764</v>
      </c>
      <c r="B148" s="81">
        <f>'User inputs - bird populations'!AA21</f>
        <v>0</v>
      </c>
      <c r="C148" s="81">
        <f>'User inputs - bird populations'!AA52</f>
        <v>0</v>
      </c>
      <c r="D148" s="81">
        <f>'User inputs - bird populations'!AA83</f>
        <v>0</v>
      </c>
      <c r="F148" s="83"/>
      <c r="G148" s="83"/>
      <c r="H148" s="83"/>
    </row>
    <row r="149" spans="1:8" x14ac:dyDescent="0.25">
      <c r="A149" s="80" t="s">
        <v>765</v>
      </c>
      <c r="B149" s="81">
        <f>'User inputs - bird populations'!AD21</f>
        <v>0</v>
      </c>
      <c r="C149" s="81">
        <f>'User inputs - bird populations'!AD52</f>
        <v>0</v>
      </c>
      <c r="D149" s="81">
        <f>'User inputs - bird populations'!AD83</f>
        <v>0</v>
      </c>
      <c r="F149" s="83"/>
      <c r="G149" s="83"/>
      <c r="H149" s="83"/>
    </row>
    <row r="150" spans="1:8" x14ac:dyDescent="0.25">
      <c r="A150" s="80" t="s">
        <v>370</v>
      </c>
      <c r="B150" s="84">
        <f>'User inputs - bird populations'!G24</f>
        <v>1</v>
      </c>
      <c r="C150" s="84">
        <f>'User inputs - bird populations'!G55</f>
        <v>1</v>
      </c>
      <c r="D150" s="84">
        <f>'User inputs - bird populations'!G86</f>
        <v>1</v>
      </c>
      <c r="F150" s="83"/>
      <c r="G150" s="83"/>
      <c r="H150" s="83"/>
    </row>
    <row r="151" spans="1:8" x14ac:dyDescent="0.25">
      <c r="A151" s="80" t="s">
        <v>492</v>
      </c>
      <c r="B151" s="84">
        <f>'User inputs - bird populations'!G25</f>
        <v>1</v>
      </c>
      <c r="C151" s="84">
        <f>'User inputs - bird populations'!G56</f>
        <v>1</v>
      </c>
      <c r="D151" s="84">
        <f>'User inputs - bird populations'!G87</f>
        <v>1</v>
      </c>
      <c r="F151" s="83"/>
      <c r="G151" s="83"/>
      <c r="H151" s="83"/>
    </row>
    <row r="152" spans="1:8" x14ac:dyDescent="0.25">
      <c r="A152" s="80" t="s">
        <v>793</v>
      </c>
      <c r="B152" s="84">
        <f>'User inputs - bird populations'!G26</f>
        <v>1</v>
      </c>
      <c r="C152" s="84">
        <f>'User inputs - bird populations'!G57</f>
        <v>1</v>
      </c>
      <c r="D152" s="84">
        <f>'User inputs - bird populations'!G88</f>
        <v>1</v>
      </c>
      <c r="F152" s="83"/>
      <c r="G152" s="83"/>
      <c r="H152" s="83"/>
    </row>
    <row r="153" spans="1:8" x14ac:dyDescent="0.25">
      <c r="A153" s="80" t="s">
        <v>371</v>
      </c>
      <c r="B153" s="84">
        <f>'User inputs - bird populations'!G32</f>
        <v>1</v>
      </c>
      <c r="C153" s="84">
        <f>'User inputs - bird populations'!G63</f>
        <v>1</v>
      </c>
      <c r="D153" s="84">
        <f>'User inputs - bird populations'!G94</f>
        <v>1</v>
      </c>
      <c r="F153" s="83"/>
      <c r="G153" s="83"/>
      <c r="H153" s="83"/>
    </row>
    <row r="154" spans="1:8" x14ac:dyDescent="0.25">
      <c r="A154" s="80" t="s">
        <v>493</v>
      </c>
      <c r="B154" s="84">
        <f>'User inputs - bird populations'!G33</f>
        <v>1</v>
      </c>
      <c r="C154" s="84">
        <f>'User inputs - bird populations'!G64</f>
        <v>1</v>
      </c>
      <c r="D154" s="84">
        <f>'User inputs - bird populations'!G95</f>
        <v>1</v>
      </c>
      <c r="F154" s="83"/>
      <c r="G154" s="83"/>
      <c r="H154" s="83"/>
    </row>
    <row r="155" spans="1:8" x14ac:dyDescent="0.25">
      <c r="A155" s="80" t="s">
        <v>794</v>
      </c>
      <c r="B155" s="84">
        <f>'User inputs - bird populations'!G34</f>
        <v>1</v>
      </c>
      <c r="C155" s="84">
        <f>'User inputs - bird populations'!G65</f>
        <v>1</v>
      </c>
      <c r="D155" s="84">
        <f>'User inputs - bird populations'!G96</f>
        <v>1</v>
      </c>
      <c r="F155" s="83"/>
      <c r="G155" s="83"/>
      <c r="H155" s="83"/>
    </row>
    <row r="156" spans="1:8" x14ac:dyDescent="0.25">
      <c r="A156" s="80" t="s">
        <v>372</v>
      </c>
      <c r="B156" s="84">
        <f>'User inputs - bird populations'!G36</f>
        <v>1</v>
      </c>
      <c r="C156" s="84">
        <f>'User inputs - bird populations'!G67</f>
        <v>1</v>
      </c>
      <c r="D156" s="84">
        <f>'User inputs - bird populations'!G98</f>
        <v>1</v>
      </c>
      <c r="F156" s="83"/>
      <c r="G156" s="83"/>
      <c r="H156" s="83"/>
    </row>
    <row r="157" spans="1:8" x14ac:dyDescent="0.25">
      <c r="A157" s="80" t="s">
        <v>494</v>
      </c>
      <c r="B157" s="84">
        <f>'User inputs - bird populations'!G37</f>
        <v>1</v>
      </c>
      <c r="C157" s="84">
        <f>'User inputs - bird populations'!G68</f>
        <v>1</v>
      </c>
      <c r="D157" s="84">
        <f>'User inputs - bird populations'!G99</f>
        <v>1</v>
      </c>
      <c r="F157" s="83"/>
      <c r="G157" s="83"/>
      <c r="H157" s="83"/>
    </row>
    <row r="158" spans="1:8" x14ac:dyDescent="0.25">
      <c r="A158" s="80" t="s">
        <v>795</v>
      </c>
      <c r="B158" s="84">
        <f>'User inputs - bird populations'!G38</f>
        <v>1</v>
      </c>
      <c r="C158" s="84">
        <f>'User inputs - bird populations'!G69</f>
        <v>1</v>
      </c>
      <c r="D158" s="84">
        <f>'User inputs - bird populations'!G100</f>
        <v>1</v>
      </c>
      <c r="F158" s="83"/>
      <c r="G158" s="83"/>
      <c r="H158" s="83"/>
    </row>
    <row r="159" spans="1:8" x14ac:dyDescent="0.25">
      <c r="A159" s="80" t="s">
        <v>373</v>
      </c>
      <c r="B159" s="84">
        <f>'User inputs - bird populations'!J24</f>
        <v>1</v>
      </c>
      <c r="C159" s="84">
        <f>'User inputs - bird populations'!J55</f>
        <v>1</v>
      </c>
      <c r="D159" s="84">
        <f>'User inputs - bird populations'!J86</f>
        <v>1</v>
      </c>
      <c r="F159" s="83"/>
      <c r="G159" s="83"/>
      <c r="H159" s="83"/>
    </row>
    <row r="160" spans="1:8" x14ac:dyDescent="0.25">
      <c r="A160" s="80" t="s">
        <v>495</v>
      </c>
      <c r="B160" s="84">
        <f>'User inputs - bird populations'!J25</f>
        <v>1</v>
      </c>
      <c r="C160" s="84">
        <f>'User inputs - bird populations'!J56</f>
        <v>1</v>
      </c>
      <c r="D160" s="84">
        <f>'User inputs - bird populations'!J87</f>
        <v>1</v>
      </c>
      <c r="F160" s="83"/>
      <c r="G160" s="83"/>
      <c r="H160" s="83"/>
    </row>
    <row r="161" spans="1:8" x14ac:dyDescent="0.25">
      <c r="A161" s="80" t="s">
        <v>796</v>
      </c>
      <c r="B161" s="84">
        <f>'User inputs - bird populations'!J26</f>
        <v>1</v>
      </c>
      <c r="C161" s="84">
        <f>'User inputs - bird populations'!J57</f>
        <v>1</v>
      </c>
      <c r="D161" s="84">
        <f>'User inputs - bird populations'!J88</f>
        <v>1</v>
      </c>
      <c r="F161" s="83"/>
      <c r="G161" s="83"/>
      <c r="H161" s="83"/>
    </row>
    <row r="162" spans="1:8" x14ac:dyDescent="0.25">
      <c r="A162" s="80" t="s">
        <v>374</v>
      </c>
      <c r="B162" s="84">
        <f>'User inputs - bird populations'!J32</f>
        <v>1</v>
      </c>
      <c r="C162" s="84">
        <f>'User inputs - bird populations'!J63</f>
        <v>1</v>
      </c>
      <c r="D162" s="84">
        <f>'User inputs - bird populations'!J94</f>
        <v>1</v>
      </c>
      <c r="F162" s="83"/>
      <c r="G162" s="83"/>
      <c r="H162" s="83"/>
    </row>
    <row r="163" spans="1:8" x14ac:dyDescent="0.25">
      <c r="A163" s="80" t="s">
        <v>496</v>
      </c>
      <c r="B163" s="84">
        <f>'User inputs - bird populations'!J33</f>
        <v>1</v>
      </c>
      <c r="C163" s="84">
        <f>'User inputs - bird populations'!J64</f>
        <v>1</v>
      </c>
      <c r="D163" s="84">
        <f>'User inputs - bird populations'!J95</f>
        <v>1</v>
      </c>
      <c r="F163" s="83"/>
      <c r="G163" s="83"/>
      <c r="H163" s="83"/>
    </row>
    <row r="164" spans="1:8" x14ac:dyDescent="0.25">
      <c r="A164" s="80" t="s">
        <v>797</v>
      </c>
      <c r="B164" s="84">
        <f>'User inputs - bird populations'!J34</f>
        <v>1</v>
      </c>
      <c r="C164" s="84">
        <f>'User inputs - bird populations'!J65</f>
        <v>1</v>
      </c>
      <c r="D164" s="84">
        <f>'User inputs - bird populations'!J96</f>
        <v>1</v>
      </c>
      <c r="F164" s="83"/>
      <c r="G164" s="83"/>
      <c r="H164" s="83"/>
    </row>
    <row r="165" spans="1:8" x14ac:dyDescent="0.25">
      <c r="A165" s="80" t="s">
        <v>375</v>
      </c>
      <c r="B165" s="84">
        <f>'User inputs - bird populations'!J36</f>
        <v>1</v>
      </c>
      <c r="C165" s="84">
        <f>'User inputs - bird populations'!J67</f>
        <v>1</v>
      </c>
      <c r="D165" s="84">
        <f>'User inputs - bird populations'!J98</f>
        <v>1</v>
      </c>
      <c r="F165" s="83"/>
      <c r="G165" s="83"/>
      <c r="H165" s="83"/>
    </row>
    <row r="166" spans="1:8" x14ac:dyDescent="0.25">
      <c r="A166" s="80" t="s">
        <v>497</v>
      </c>
      <c r="B166" s="84">
        <f>'User inputs - bird populations'!J37</f>
        <v>1</v>
      </c>
      <c r="C166" s="84">
        <f>'User inputs - bird populations'!J68</f>
        <v>1</v>
      </c>
      <c r="D166" s="84">
        <f>'User inputs - bird populations'!J99</f>
        <v>1</v>
      </c>
      <c r="F166" s="83"/>
      <c r="G166" s="83"/>
      <c r="H166" s="83"/>
    </row>
    <row r="167" spans="1:8" x14ac:dyDescent="0.25">
      <c r="A167" s="80" t="s">
        <v>798</v>
      </c>
      <c r="B167" s="84">
        <f>'User inputs - bird populations'!J38</f>
        <v>1</v>
      </c>
      <c r="C167" s="84">
        <f>'User inputs - bird populations'!J69</f>
        <v>1</v>
      </c>
      <c r="D167" s="84">
        <f>'User inputs - bird populations'!J100</f>
        <v>1</v>
      </c>
      <c r="F167" s="83"/>
      <c r="G167" s="83"/>
      <c r="H167" s="83"/>
    </row>
    <row r="168" spans="1:8" x14ac:dyDescent="0.25">
      <c r="A168" s="80" t="s">
        <v>376</v>
      </c>
      <c r="B168" s="84">
        <f>'User inputs - bird populations'!M24</f>
        <v>1</v>
      </c>
      <c r="C168" s="84">
        <f>'User inputs - bird populations'!M55</f>
        <v>1</v>
      </c>
      <c r="D168" s="84">
        <f>'User inputs - bird populations'!M86</f>
        <v>1</v>
      </c>
      <c r="F168" s="83"/>
      <c r="G168" s="83"/>
      <c r="H168" s="83"/>
    </row>
    <row r="169" spans="1:8" x14ac:dyDescent="0.25">
      <c r="A169" s="80" t="s">
        <v>498</v>
      </c>
      <c r="B169" s="84">
        <f>'User inputs - bird populations'!M25</f>
        <v>1</v>
      </c>
      <c r="C169" s="84">
        <f>'User inputs - bird populations'!M56</f>
        <v>1</v>
      </c>
      <c r="D169" s="84">
        <f>'User inputs - bird populations'!M87</f>
        <v>1</v>
      </c>
      <c r="F169" s="83"/>
      <c r="G169" s="83"/>
      <c r="H169" s="83"/>
    </row>
    <row r="170" spans="1:8" x14ac:dyDescent="0.25">
      <c r="A170" s="80" t="s">
        <v>799</v>
      </c>
      <c r="B170" s="84">
        <f>'User inputs - bird populations'!M26</f>
        <v>1</v>
      </c>
      <c r="C170" s="84">
        <f>'User inputs - bird populations'!M57</f>
        <v>1</v>
      </c>
      <c r="D170" s="84">
        <f>'User inputs - bird populations'!M88</f>
        <v>1</v>
      </c>
      <c r="F170" s="83"/>
      <c r="G170" s="83"/>
      <c r="H170" s="83"/>
    </row>
    <row r="171" spans="1:8" x14ac:dyDescent="0.25">
      <c r="A171" s="80" t="s">
        <v>377</v>
      </c>
      <c r="B171" s="84">
        <f>'User inputs - bird populations'!M28</f>
        <v>1</v>
      </c>
      <c r="C171" s="84">
        <f>'User inputs - bird populations'!M59</f>
        <v>1</v>
      </c>
      <c r="D171" s="84">
        <f>'User inputs - bird populations'!M90</f>
        <v>1</v>
      </c>
      <c r="F171" s="83"/>
      <c r="G171" s="83"/>
      <c r="H171" s="83"/>
    </row>
    <row r="172" spans="1:8" x14ac:dyDescent="0.25">
      <c r="A172" s="80" t="s">
        <v>499</v>
      </c>
      <c r="B172" s="84">
        <f>'User inputs - bird populations'!M29</f>
        <v>1</v>
      </c>
      <c r="C172" s="84">
        <f>'User inputs - bird populations'!M60</f>
        <v>1</v>
      </c>
      <c r="D172" s="84">
        <f>'User inputs - bird populations'!M91</f>
        <v>1</v>
      </c>
      <c r="F172" s="83"/>
      <c r="G172" s="83"/>
      <c r="H172" s="83"/>
    </row>
    <row r="173" spans="1:8" x14ac:dyDescent="0.25">
      <c r="A173" s="80" t="s">
        <v>800</v>
      </c>
      <c r="B173" s="84">
        <f>'User inputs - bird populations'!M30</f>
        <v>1</v>
      </c>
      <c r="C173" s="84">
        <f>'User inputs - bird populations'!M61</f>
        <v>1</v>
      </c>
      <c r="D173" s="84">
        <f>'User inputs - bird populations'!M92</f>
        <v>1</v>
      </c>
      <c r="F173" s="83"/>
      <c r="G173" s="83"/>
      <c r="H173" s="83"/>
    </row>
    <row r="174" spans="1:8" x14ac:dyDescent="0.25">
      <c r="A174" s="80" t="s">
        <v>378</v>
      </c>
      <c r="B174" s="84">
        <f>'User inputs - bird populations'!P24</f>
        <v>1</v>
      </c>
      <c r="C174" s="84">
        <f>'User inputs - bird populations'!P55</f>
        <v>1</v>
      </c>
      <c r="D174" s="84">
        <f>'User inputs - bird populations'!P86</f>
        <v>1</v>
      </c>
      <c r="F174" s="83"/>
      <c r="G174" s="83"/>
      <c r="H174" s="83"/>
    </row>
    <row r="175" spans="1:8" x14ac:dyDescent="0.25">
      <c r="A175" s="80" t="s">
        <v>500</v>
      </c>
      <c r="B175" s="84">
        <f>'User inputs - bird populations'!P25</f>
        <v>1</v>
      </c>
      <c r="C175" s="84">
        <f>'User inputs - bird populations'!P56</f>
        <v>1</v>
      </c>
      <c r="D175" s="84">
        <f>'User inputs - bird populations'!P87</f>
        <v>1</v>
      </c>
      <c r="F175" s="83"/>
      <c r="G175" s="83"/>
      <c r="H175" s="83"/>
    </row>
    <row r="176" spans="1:8" x14ac:dyDescent="0.25">
      <c r="A176" s="80" t="s">
        <v>801</v>
      </c>
      <c r="B176" s="84">
        <f>'User inputs - bird populations'!P26</f>
        <v>1</v>
      </c>
      <c r="C176" s="84">
        <f>'User inputs - bird populations'!P57</f>
        <v>1</v>
      </c>
      <c r="D176" s="84">
        <f>'User inputs - bird populations'!P88</f>
        <v>1</v>
      </c>
      <c r="F176" s="83"/>
      <c r="G176" s="83"/>
      <c r="H176" s="83"/>
    </row>
    <row r="177" spans="1:8" x14ac:dyDescent="0.25">
      <c r="A177" s="80" t="s">
        <v>380</v>
      </c>
      <c r="B177" s="84">
        <f>'User inputs - bird populations'!P28</f>
        <v>1</v>
      </c>
      <c r="C177" s="84">
        <f>'User inputs - bird populations'!P59</f>
        <v>1</v>
      </c>
      <c r="D177" s="84">
        <f>'User inputs - bird populations'!P90</f>
        <v>1</v>
      </c>
      <c r="F177" s="83"/>
      <c r="G177" s="83"/>
      <c r="H177" s="83"/>
    </row>
    <row r="178" spans="1:8" x14ac:dyDescent="0.25">
      <c r="A178" s="80" t="s">
        <v>503</v>
      </c>
      <c r="B178" s="84">
        <f>'User inputs - bird populations'!P29</f>
        <v>1</v>
      </c>
      <c r="C178" s="84">
        <f>'User inputs - bird populations'!P60</f>
        <v>1</v>
      </c>
      <c r="D178" s="84">
        <f>'User inputs - bird populations'!P91</f>
        <v>1</v>
      </c>
      <c r="F178" s="83"/>
      <c r="G178" s="83"/>
      <c r="H178" s="83"/>
    </row>
    <row r="179" spans="1:8" x14ac:dyDescent="0.25">
      <c r="A179" s="80" t="s">
        <v>802</v>
      </c>
      <c r="B179" s="84">
        <f>'User inputs - bird populations'!P30</f>
        <v>1</v>
      </c>
      <c r="C179" s="84">
        <f>'User inputs - bird populations'!P61</f>
        <v>1</v>
      </c>
      <c r="D179" s="84">
        <f>'User inputs - bird populations'!P92</f>
        <v>1</v>
      </c>
      <c r="F179" s="83"/>
      <c r="G179" s="83"/>
      <c r="H179" s="83"/>
    </row>
    <row r="180" spans="1:8" x14ac:dyDescent="0.25">
      <c r="A180" s="80" t="s">
        <v>381</v>
      </c>
      <c r="B180" s="84">
        <f>'User inputs - bird populations'!P32</f>
        <v>1</v>
      </c>
      <c r="C180" s="84">
        <f>'User inputs - bird populations'!P63</f>
        <v>1</v>
      </c>
      <c r="D180" s="84">
        <f>'User inputs - bird populations'!P94</f>
        <v>1</v>
      </c>
      <c r="F180" s="83"/>
      <c r="G180" s="83"/>
      <c r="H180" s="83"/>
    </row>
    <row r="181" spans="1:8" x14ac:dyDescent="0.25">
      <c r="A181" s="80" t="s">
        <v>501</v>
      </c>
      <c r="B181" s="84">
        <f>'User inputs - bird populations'!P33</f>
        <v>1</v>
      </c>
      <c r="C181" s="84">
        <f>'User inputs - bird populations'!P64</f>
        <v>1</v>
      </c>
      <c r="D181" s="84">
        <f>'User inputs - bird populations'!P95</f>
        <v>1</v>
      </c>
      <c r="F181" s="83"/>
      <c r="G181" s="83"/>
      <c r="H181" s="83"/>
    </row>
    <row r="182" spans="1:8" x14ac:dyDescent="0.25">
      <c r="A182" s="80" t="s">
        <v>803</v>
      </c>
      <c r="B182" s="84">
        <f>'User inputs - bird populations'!P34</f>
        <v>1</v>
      </c>
      <c r="C182" s="84">
        <f>'User inputs - bird populations'!P65</f>
        <v>1</v>
      </c>
      <c r="D182" s="84">
        <f>'User inputs - bird populations'!P96</f>
        <v>1</v>
      </c>
      <c r="F182" s="83"/>
      <c r="G182" s="83"/>
      <c r="H182" s="83"/>
    </row>
    <row r="183" spans="1:8" x14ac:dyDescent="0.25">
      <c r="A183" s="80" t="s">
        <v>382</v>
      </c>
      <c r="B183" s="84">
        <f>'User inputs - bird populations'!P36</f>
        <v>1</v>
      </c>
      <c r="C183" s="84">
        <f>'User inputs - bird populations'!P67</f>
        <v>1</v>
      </c>
      <c r="D183" s="84">
        <f>'User inputs - bird populations'!P98</f>
        <v>1</v>
      </c>
      <c r="F183" s="83"/>
      <c r="G183" s="83"/>
      <c r="H183" s="83"/>
    </row>
    <row r="184" spans="1:8" x14ac:dyDescent="0.25">
      <c r="A184" s="80" t="s">
        <v>502</v>
      </c>
      <c r="B184" s="84">
        <f>'User inputs - bird populations'!P37</f>
        <v>1</v>
      </c>
      <c r="C184" s="84">
        <f>'User inputs - bird populations'!P68</f>
        <v>1</v>
      </c>
      <c r="D184" s="84">
        <f>'User inputs - bird populations'!P99</f>
        <v>1</v>
      </c>
      <c r="F184" s="83"/>
      <c r="G184" s="83"/>
      <c r="H184" s="83"/>
    </row>
    <row r="185" spans="1:8" x14ac:dyDescent="0.25">
      <c r="A185" s="80" t="s">
        <v>804</v>
      </c>
      <c r="B185" s="84">
        <f>'User inputs - bird populations'!P38</f>
        <v>1</v>
      </c>
      <c r="C185" s="84">
        <f>'User inputs - bird populations'!P69</f>
        <v>1</v>
      </c>
      <c r="D185" s="84">
        <f>'User inputs - bird populations'!P100</f>
        <v>1</v>
      </c>
      <c r="F185" s="83"/>
      <c r="G185" s="83"/>
      <c r="H185" s="83"/>
    </row>
    <row r="186" spans="1:8" x14ac:dyDescent="0.25">
      <c r="A186" s="80" t="s">
        <v>379</v>
      </c>
      <c r="B186" s="84">
        <f>'User inputs - bird populations'!S24</f>
        <v>1</v>
      </c>
      <c r="C186" s="84">
        <f>'User inputs - bird populations'!S55</f>
        <v>1</v>
      </c>
      <c r="D186" s="84">
        <f>'User inputs - bird populations'!S86</f>
        <v>1</v>
      </c>
      <c r="F186" s="83"/>
      <c r="G186" s="83"/>
      <c r="H186" s="83"/>
    </row>
    <row r="187" spans="1:8" x14ac:dyDescent="0.25">
      <c r="A187" s="80" t="s">
        <v>504</v>
      </c>
      <c r="B187" s="84">
        <f>'User inputs - bird populations'!S25</f>
        <v>1</v>
      </c>
      <c r="C187" s="84">
        <f>'User inputs - bird populations'!S56</f>
        <v>1</v>
      </c>
      <c r="D187" s="84">
        <f>'User inputs - bird populations'!S87</f>
        <v>1</v>
      </c>
      <c r="F187" s="83"/>
      <c r="G187" s="83"/>
      <c r="H187" s="83"/>
    </row>
    <row r="188" spans="1:8" x14ac:dyDescent="0.25">
      <c r="A188" s="80" t="s">
        <v>805</v>
      </c>
      <c r="B188" s="84">
        <f>'User inputs - bird populations'!S26</f>
        <v>1</v>
      </c>
      <c r="C188" s="84">
        <f>'User inputs - bird populations'!S57</f>
        <v>1</v>
      </c>
      <c r="D188" s="84">
        <f>'User inputs - bird populations'!S88</f>
        <v>1</v>
      </c>
      <c r="F188" s="83"/>
      <c r="G188" s="83"/>
      <c r="H188" s="83"/>
    </row>
    <row r="189" spans="1:8" x14ac:dyDescent="0.25">
      <c r="A189" s="80" t="s">
        <v>383</v>
      </c>
      <c r="B189" s="84">
        <f>'User inputs - bird populations'!S28</f>
        <v>1</v>
      </c>
      <c r="C189" s="84">
        <f>'User inputs - bird populations'!S59</f>
        <v>1</v>
      </c>
      <c r="D189" s="84">
        <f>'User inputs - bird populations'!S90</f>
        <v>1</v>
      </c>
      <c r="F189" s="83"/>
      <c r="G189" s="83"/>
      <c r="H189" s="83"/>
    </row>
    <row r="190" spans="1:8" x14ac:dyDescent="0.25">
      <c r="A190" s="80" t="s">
        <v>505</v>
      </c>
      <c r="B190" s="84">
        <f>'User inputs - bird populations'!S29</f>
        <v>1</v>
      </c>
      <c r="C190" s="84">
        <f>'User inputs - bird populations'!S60</f>
        <v>1</v>
      </c>
      <c r="D190" s="84">
        <f>'User inputs - bird populations'!S91</f>
        <v>1</v>
      </c>
      <c r="F190" s="83"/>
      <c r="G190" s="83"/>
      <c r="H190" s="83"/>
    </row>
    <row r="191" spans="1:8" x14ac:dyDescent="0.25">
      <c r="A191" s="80" t="s">
        <v>806</v>
      </c>
      <c r="B191" s="84">
        <f>'User inputs - bird populations'!S30</f>
        <v>1</v>
      </c>
      <c r="C191" s="84">
        <f>'User inputs - bird populations'!S61</f>
        <v>1</v>
      </c>
      <c r="D191" s="84">
        <f>'User inputs - bird populations'!S92</f>
        <v>1</v>
      </c>
      <c r="F191" s="83"/>
      <c r="G191" s="83"/>
      <c r="H191" s="83"/>
    </row>
    <row r="192" spans="1:8" x14ac:dyDescent="0.25">
      <c r="A192" s="80" t="s">
        <v>766</v>
      </c>
      <c r="B192" s="84">
        <f>'User inputs - bird populations'!V24</f>
        <v>1</v>
      </c>
      <c r="C192" s="84">
        <f>'User inputs - bird populations'!V55</f>
        <v>1</v>
      </c>
      <c r="D192" s="84">
        <f>'User inputs - bird populations'!V86</f>
        <v>1</v>
      </c>
      <c r="F192" s="83"/>
      <c r="G192" s="83"/>
      <c r="H192" s="83"/>
    </row>
    <row r="193" spans="1:8" x14ac:dyDescent="0.25">
      <c r="A193" s="80" t="s">
        <v>767</v>
      </c>
      <c r="B193" s="84">
        <f>'User inputs - bird populations'!V25</f>
        <v>1</v>
      </c>
      <c r="C193" s="84">
        <f>'User inputs - bird populations'!V56</f>
        <v>1</v>
      </c>
      <c r="D193" s="84">
        <f>'User inputs - bird populations'!V87</f>
        <v>1</v>
      </c>
      <c r="F193" s="83"/>
      <c r="G193" s="83"/>
      <c r="H193" s="83"/>
    </row>
    <row r="194" spans="1:8" x14ac:dyDescent="0.25">
      <c r="A194" s="80" t="s">
        <v>807</v>
      </c>
      <c r="B194" s="84">
        <f>'User inputs - bird populations'!V26</f>
        <v>1</v>
      </c>
      <c r="C194" s="84">
        <f>'User inputs - bird populations'!V57</f>
        <v>1</v>
      </c>
      <c r="D194" s="84">
        <f>'User inputs - bird populations'!V88</f>
        <v>1</v>
      </c>
      <c r="F194" s="83"/>
      <c r="G194" s="83"/>
      <c r="H194" s="83"/>
    </row>
    <row r="195" spans="1:8" x14ac:dyDescent="0.25">
      <c r="A195" s="80" t="s">
        <v>768</v>
      </c>
      <c r="B195" s="84">
        <f>'User inputs - bird populations'!V28</f>
        <v>1</v>
      </c>
      <c r="C195" s="84">
        <f>'User inputs - bird populations'!V59</f>
        <v>1</v>
      </c>
      <c r="D195" s="84">
        <f>'User inputs - bird populations'!V90</f>
        <v>1</v>
      </c>
      <c r="F195" s="83"/>
      <c r="G195" s="83"/>
      <c r="H195" s="83"/>
    </row>
    <row r="196" spans="1:8" x14ac:dyDescent="0.25">
      <c r="A196" s="80" t="s">
        <v>769</v>
      </c>
      <c r="B196" s="84">
        <f>'User inputs - bird populations'!V29</f>
        <v>1</v>
      </c>
      <c r="C196" s="84">
        <f>'User inputs - bird populations'!V60</f>
        <v>1</v>
      </c>
      <c r="D196" s="84">
        <f>'User inputs - bird populations'!V91</f>
        <v>1</v>
      </c>
      <c r="F196" s="83"/>
      <c r="G196" s="83"/>
      <c r="H196" s="83"/>
    </row>
    <row r="197" spans="1:8" x14ac:dyDescent="0.25">
      <c r="A197" s="80" t="s">
        <v>808</v>
      </c>
      <c r="B197" s="84">
        <f>'User inputs - bird populations'!V30</f>
        <v>1</v>
      </c>
      <c r="C197" s="84">
        <f>'User inputs - bird populations'!V61</f>
        <v>1</v>
      </c>
      <c r="D197" s="84">
        <f>'User inputs - bird populations'!V92</f>
        <v>1</v>
      </c>
      <c r="F197" s="83"/>
      <c r="G197" s="83"/>
      <c r="H197" s="83"/>
    </row>
    <row r="198" spans="1:8" x14ac:dyDescent="0.25">
      <c r="A198" s="80" t="s">
        <v>770</v>
      </c>
      <c r="B198" s="84">
        <f>'User inputs - bird populations'!Y24</f>
        <v>1</v>
      </c>
      <c r="C198" s="84">
        <f>'User inputs - bird populations'!Y55</f>
        <v>1</v>
      </c>
      <c r="D198" s="84">
        <f>'User inputs - bird populations'!Y86</f>
        <v>1</v>
      </c>
      <c r="F198" s="83"/>
      <c r="G198" s="83"/>
      <c r="H198" s="83"/>
    </row>
    <row r="199" spans="1:8" x14ac:dyDescent="0.25">
      <c r="A199" s="80" t="s">
        <v>771</v>
      </c>
      <c r="B199" s="84">
        <f>'User inputs - bird populations'!Y25</f>
        <v>1</v>
      </c>
      <c r="C199" s="84">
        <f>'User inputs - bird populations'!Y56</f>
        <v>1</v>
      </c>
      <c r="D199" s="84">
        <f>'User inputs - bird populations'!Y87</f>
        <v>1</v>
      </c>
      <c r="F199" s="83"/>
      <c r="G199" s="83"/>
      <c r="H199" s="83"/>
    </row>
    <row r="200" spans="1:8" x14ac:dyDescent="0.25">
      <c r="A200" s="80" t="s">
        <v>809</v>
      </c>
      <c r="B200" s="84">
        <f>'User inputs - bird populations'!Y26</f>
        <v>1</v>
      </c>
      <c r="C200" s="84">
        <f>'User inputs - bird populations'!Y57</f>
        <v>1</v>
      </c>
      <c r="D200" s="84">
        <f>'User inputs - bird populations'!Y88</f>
        <v>1</v>
      </c>
      <c r="F200" s="83"/>
      <c r="G200" s="83"/>
      <c r="H200" s="83"/>
    </row>
    <row r="201" spans="1:8" x14ac:dyDescent="0.25">
      <c r="A201" s="80" t="s">
        <v>772</v>
      </c>
      <c r="B201" s="84">
        <f>'User inputs - bird populations'!Y28</f>
        <v>1</v>
      </c>
      <c r="C201" s="84">
        <f>'User inputs - bird populations'!Y59</f>
        <v>1</v>
      </c>
      <c r="D201" s="84">
        <f>'User inputs - bird populations'!Y90</f>
        <v>1</v>
      </c>
      <c r="F201" s="83"/>
      <c r="G201" s="83"/>
      <c r="H201" s="83"/>
    </row>
    <row r="202" spans="1:8" x14ac:dyDescent="0.25">
      <c r="A202" s="80" t="s">
        <v>773</v>
      </c>
      <c r="B202" s="84">
        <f>'User inputs - bird populations'!Y29</f>
        <v>1</v>
      </c>
      <c r="C202" s="84">
        <f>'User inputs - bird populations'!Y60</f>
        <v>1</v>
      </c>
      <c r="D202" s="84">
        <f>'User inputs - bird populations'!Y91</f>
        <v>1</v>
      </c>
      <c r="F202" s="83"/>
      <c r="G202" s="83"/>
      <c r="H202" s="83"/>
    </row>
    <row r="203" spans="1:8" x14ac:dyDescent="0.25">
      <c r="A203" s="80" t="s">
        <v>810</v>
      </c>
      <c r="B203" s="84">
        <f>'User inputs - bird populations'!Y30</f>
        <v>1</v>
      </c>
      <c r="C203" s="84">
        <f>'User inputs - bird populations'!Y61</f>
        <v>1</v>
      </c>
      <c r="D203" s="84">
        <f>'User inputs - bird populations'!Y92</f>
        <v>1</v>
      </c>
      <c r="F203" s="83"/>
      <c r="G203" s="83"/>
      <c r="H203" s="83"/>
    </row>
    <row r="204" spans="1:8" x14ac:dyDescent="0.25">
      <c r="A204" s="80" t="s">
        <v>774</v>
      </c>
      <c r="B204" s="84">
        <f>'User inputs - bird populations'!Y32</f>
        <v>1</v>
      </c>
      <c r="C204" s="84">
        <f>'User inputs - bird populations'!Y63</f>
        <v>1</v>
      </c>
      <c r="D204" s="84">
        <f>'User inputs - bird populations'!Y94</f>
        <v>1</v>
      </c>
      <c r="F204" s="83"/>
      <c r="G204" s="83"/>
      <c r="H204" s="83"/>
    </row>
    <row r="205" spans="1:8" x14ac:dyDescent="0.25">
      <c r="A205" s="80" t="s">
        <v>775</v>
      </c>
      <c r="B205" s="84">
        <f>'User inputs - bird populations'!Y33</f>
        <v>1</v>
      </c>
      <c r="C205" s="84">
        <f>'User inputs - bird populations'!Y64</f>
        <v>1</v>
      </c>
      <c r="D205" s="84">
        <f>'User inputs - bird populations'!Y95</f>
        <v>1</v>
      </c>
      <c r="F205" s="83"/>
      <c r="G205" s="83"/>
      <c r="H205" s="83"/>
    </row>
    <row r="206" spans="1:8" x14ac:dyDescent="0.25">
      <c r="A206" s="80" t="s">
        <v>811</v>
      </c>
      <c r="B206" s="84">
        <f>'User inputs - bird populations'!Y34</f>
        <v>1</v>
      </c>
      <c r="C206" s="84">
        <f>'User inputs - bird populations'!Y65</f>
        <v>1</v>
      </c>
      <c r="D206" s="84">
        <f>'User inputs - bird populations'!Y96</f>
        <v>1</v>
      </c>
      <c r="F206" s="83"/>
      <c r="G206" s="83"/>
      <c r="H206" s="83"/>
    </row>
    <row r="207" spans="1:8" x14ac:dyDescent="0.25">
      <c r="A207" s="80" t="s">
        <v>776</v>
      </c>
      <c r="B207" s="84">
        <f>'User inputs - bird populations'!Y36</f>
        <v>1</v>
      </c>
      <c r="C207" s="84">
        <f>'User inputs - bird populations'!Y67</f>
        <v>1</v>
      </c>
      <c r="D207" s="84">
        <f>'User inputs - bird populations'!Y98</f>
        <v>1</v>
      </c>
      <c r="F207" s="83"/>
      <c r="G207" s="83"/>
      <c r="H207" s="83"/>
    </row>
    <row r="208" spans="1:8" x14ac:dyDescent="0.25">
      <c r="A208" s="80" t="s">
        <v>777</v>
      </c>
      <c r="B208" s="84">
        <f>'User inputs - bird populations'!Y37</f>
        <v>1</v>
      </c>
      <c r="C208" s="84">
        <f>'User inputs - bird populations'!Y68</f>
        <v>1</v>
      </c>
      <c r="D208" s="84">
        <f>'User inputs - bird populations'!Y99</f>
        <v>1</v>
      </c>
      <c r="F208" s="83"/>
      <c r="G208" s="83"/>
      <c r="H208" s="83"/>
    </row>
    <row r="209" spans="1:8" x14ac:dyDescent="0.25">
      <c r="A209" s="80" t="s">
        <v>812</v>
      </c>
      <c r="B209" s="84">
        <f>'User inputs - bird populations'!Y38</f>
        <v>1</v>
      </c>
      <c r="C209" s="84">
        <f>'User inputs - bird populations'!Y69</f>
        <v>1</v>
      </c>
      <c r="D209" s="84">
        <f>'User inputs - bird populations'!Y100</f>
        <v>1</v>
      </c>
      <c r="F209" s="83"/>
      <c r="G209" s="83"/>
      <c r="H209" s="83"/>
    </row>
    <row r="210" spans="1:8" x14ac:dyDescent="0.25">
      <c r="A210" s="80" t="s">
        <v>778</v>
      </c>
      <c r="B210" s="84">
        <f>'User inputs - bird populations'!AB24</f>
        <v>1</v>
      </c>
      <c r="C210" s="84">
        <f>'User inputs - bird populations'!AB55</f>
        <v>1</v>
      </c>
      <c r="D210" s="84">
        <f>'User inputs - bird populations'!AB86</f>
        <v>1</v>
      </c>
      <c r="F210" s="83"/>
      <c r="G210" s="83"/>
      <c r="H210" s="83"/>
    </row>
    <row r="211" spans="1:8" x14ac:dyDescent="0.25">
      <c r="A211" s="80" t="s">
        <v>779</v>
      </c>
      <c r="B211" s="84">
        <f>'User inputs - bird populations'!AB25</f>
        <v>1</v>
      </c>
      <c r="C211" s="84">
        <f>'User inputs - bird populations'!AB56</f>
        <v>1</v>
      </c>
      <c r="D211" s="84">
        <f>'User inputs - bird populations'!AB87</f>
        <v>1</v>
      </c>
      <c r="F211" s="83"/>
      <c r="G211" s="83"/>
      <c r="H211" s="83"/>
    </row>
    <row r="212" spans="1:8" x14ac:dyDescent="0.25">
      <c r="A212" s="80" t="s">
        <v>813</v>
      </c>
      <c r="B212" s="84">
        <f>'User inputs - bird populations'!AB26</f>
        <v>1</v>
      </c>
      <c r="C212" s="84">
        <f>'User inputs - bird populations'!AB57</f>
        <v>1</v>
      </c>
      <c r="D212" s="84">
        <f>'User inputs - bird populations'!AB88</f>
        <v>1</v>
      </c>
      <c r="F212" s="83"/>
      <c r="G212" s="83"/>
      <c r="H212" s="83"/>
    </row>
    <row r="213" spans="1:8" x14ac:dyDescent="0.25">
      <c r="A213" s="80" t="s">
        <v>780</v>
      </c>
      <c r="B213" s="84">
        <f>'User inputs - bird populations'!AB28</f>
        <v>1</v>
      </c>
      <c r="C213" s="84">
        <f>'User inputs - bird populations'!AB59</f>
        <v>1</v>
      </c>
      <c r="D213" s="84">
        <f>'User inputs - bird populations'!AB90</f>
        <v>1</v>
      </c>
      <c r="F213" s="83"/>
      <c r="G213" s="83"/>
      <c r="H213" s="83"/>
    </row>
    <row r="214" spans="1:8" x14ac:dyDescent="0.25">
      <c r="A214" s="80" t="s">
        <v>781</v>
      </c>
      <c r="B214" s="84">
        <f>'User inputs - bird populations'!AB29</f>
        <v>1</v>
      </c>
      <c r="C214" s="84">
        <f>'User inputs - bird populations'!AB60</f>
        <v>1</v>
      </c>
      <c r="D214" s="84">
        <f>'User inputs - bird populations'!AB91</f>
        <v>1</v>
      </c>
      <c r="F214" s="83"/>
      <c r="G214" s="83"/>
      <c r="H214" s="83"/>
    </row>
    <row r="215" spans="1:8" x14ac:dyDescent="0.25">
      <c r="A215" s="80" t="s">
        <v>814</v>
      </c>
      <c r="B215" s="84">
        <f>'User inputs - bird populations'!AB30</f>
        <v>1</v>
      </c>
      <c r="C215" s="84">
        <f>'User inputs - bird populations'!AB61</f>
        <v>1</v>
      </c>
      <c r="D215" s="84">
        <f>'User inputs - bird populations'!AB92</f>
        <v>1</v>
      </c>
      <c r="F215" s="83"/>
      <c r="G215" s="83"/>
      <c r="H215" s="83"/>
    </row>
    <row r="216" spans="1:8" x14ac:dyDescent="0.25">
      <c r="A216" s="80" t="s">
        <v>782</v>
      </c>
      <c r="B216" s="84">
        <f>'User inputs - bird populations'!AE24</f>
        <v>1</v>
      </c>
      <c r="C216" s="84">
        <f>'User inputs - bird populations'!AE55</f>
        <v>1</v>
      </c>
      <c r="D216" s="84">
        <f>'User inputs - bird populations'!AE86</f>
        <v>1</v>
      </c>
      <c r="F216" s="83"/>
      <c r="G216" s="83"/>
      <c r="H216" s="83"/>
    </row>
    <row r="217" spans="1:8" x14ac:dyDescent="0.25">
      <c r="A217" s="80" t="s">
        <v>783</v>
      </c>
      <c r="B217" s="84">
        <f>'User inputs - bird populations'!AE25</f>
        <v>1</v>
      </c>
      <c r="C217" s="84">
        <f>'User inputs - bird populations'!AE56</f>
        <v>1</v>
      </c>
      <c r="D217" s="84">
        <f>'User inputs - bird populations'!AE87</f>
        <v>1</v>
      </c>
      <c r="F217" s="83"/>
      <c r="G217" s="83"/>
      <c r="H217" s="83"/>
    </row>
    <row r="218" spans="1:8" x14ac:dyDescent="0.25">
      <c r="A218" s="80" t="s">
        <v>815</v>
      </c>
      <c r="B218" s="84">
        <f>'User inputs - bird populations'!AE26</f>
        <v>1</v>
      </c>
      <c r="C218" s="84">
        <f>'User inputs - bird populations'!AE57</f>
        <v>1</v>
      </c>
      <c r="D218" s="84">
        <f>'User inputs - bird populations'!AE88</f>
        <v>1</v>
      </c>
      <c r="F218" s="83"/>
      <c r="G218" s="83"/>
      <c r="H218" s="83"/>
    </row>
    <row r="219" spans="1:8" x14ac:dyDescent="0.25">
      <c r="A219" s="80" t="s">
        <v>784</v>
      </c>
      <c r="B219" s="84">
        <f>'User inputs - bird populations'!AE32</f>
        <v>1</v>
      </c>
      <c r="C219" s="84">
        <f>'User inputs - bird populations'!AE63</f>
        <v>1</v>
      </c>
      <c r="D219" s="84">
        <f>'User inputs - bird populations'!AE94</f>
        <v>1</v>
      </c>
      <c r="F219" s="83"/>
      <c r="G219" s="83"/>
      <c r="H219" s="83"/>
    </row>
    <row r="220" spans="1:8" x14ac:dyDescent="0.25">
      <c r="A220" s="80" t="s">
        <v>785</v>
      </c>
      <c r="B220" s="84">
        <f>'User inputs - bird populations'!AE33</f>
        <v>1</v>
      </c>
      <c r="C220" s="84">
        <f>'User inputs - bird populations'!AE64</f>
        <v>1</v>
      </c>
      <c r="D220" s="84">
        <f>'User inputs - bird populations'!AE95</f>
        <v>1</v>
      </c>
      <c r="F220" s="83"/>
      <c r="G220" s="83"/>
      <c r="H220" s="83"/>
    </row>
    <row r="221" spans="1:8" x14ac:dyDescent="0.25">
      <c r="A221" s="80" t="s">
        <v>816</v>
      </c>
      <c r="B221" s="84">
        <f>'User inputs - bird populations'!AE34</f>
        <v>1</v>
      </c>
      <c r="C221" s="84">
        <f>'User inputs - bird populations'!AE65</f>
        <v>1</v>
      </c>
      <c r="D221" s="84">
        <f>'User inputs - bird populations'!AE96</f>
        <v>1</v>
      </c>
      <c r="F221" s="83"/>
      <c r="G221" s="83"/>
      <c r="H221" s="83"/>
    </row>
    <row r="222" spans="1:8" x14ac:dyDescent="0.25">
      <c r="A222" s="80" t="s">
        <v>786</v>
      </c>
      <c r="B222" s="84">
        <f>'User inputs - bird populations'!AE36</f>
        <v>1</v>
      </c>
      <c r="C222" s="84">
        <f>'User inputs - bird populations'!AE67</f>
        <v>1</v>
      </c>
      <c r="D222" s="84">
        <f>'User inputs - bird populations'!AE98</f>
        <v>1</v>
      </c>
      <c r="F222" s="83"/>
      <c r="G222" s="83"/>
      <c r="H222" s="83"/>
    </row>
    <row r="223" spans="1:8" x14ac:dyDescent="0.25">
      <c r="A223" s="80" t="s">
        <v>787</v>
      </c>
      <c r="B223" s="84">
        <f>'User inputs - bird populations'!AE37</f>
        <v>1</v>
      </c>
      <c r="C223" s="84">
        <f>'User inputs - bird populations'!AE68</f>
        <v>1</v>
      </c>
      <c r="D223" s="84">
        <f>'User inputs - bird populations'!AE99</f>
        <v>1</v>
      </c>
      <c r="F223" s="83"/>
      <c r="G223" s="83"/>
      <c r="H223" s="83"/>
    </row>
    <row r="224" spans="1:8" x14ac:dyDescent="0.25">
      <c r="A224" s="80" t="s">
        <v>817</v>
      </c>
      <c r="B224" s="84">
        <f>'User inputs - bird populations'!AE38</f>
        <v>1</v>
      </c>
      <c r="C224" s="84">
        <f>'User inputs - bird populations'!AE69</f>
        <v>1</v>
      </c>
      <c r="D224" s="84">
        <f>'User inputs - bird populations'!AE100</f>
        <v>1</v>
      </c>
      <c r="F224" s="83"/>
      <c r="G224" s="83"/>
      <c r="H224" s="83"/>
    </row>
    <row r="226" spans="1:4" x14ac:dyDescent="0.25">
      <c r="A226" s="82" t="s">
        <v>333</v>
      </c>
    </row>
    <row r="227" spans="1:4" x14ac:dyDescent="0.25">
      <c r="A227" s="80" t="s">
        <v>334</v>
      </c>
      <c r="B227" s="85">
        <f>Results!F8</f>
        <v>0</v>
      </c>
      <c r="C227" s="85">
        <f>Results!G8</f>
        <v>0</v>
      </c>
      <c r="D227" s="85">
        <f>Results!H8</f>
        <v>0</v>
      </c>
    </row>
    <row r="228" spans="1:4" x14ac:dyDescent="0.25">
      <c r="A228" s="80" t="s">
        <v>818</v>
      </c>
      <c r="B228" s="85">
        <f>Results!F10</f>
        <v>0</v>
      </c>
      <c r="C228" s="85">
        <f>Results!G10</f>
        <v>0</v>
      </c>
      <c r="D228" s="85">
        <f>Results!H10</f>
        <v>0</v>
      </c>
    </row>
    <row r="229" spans="1:4" x14ac:dyDescent="0.25">
      <c r="A229" s="80" t="s">
        <v>335</v>
      </c>
      <c r="B229" s="86" t="str">
        <f>Results!F13</f>
        <v>-</v>
      </c>
      <c r="C229" s="86">
        <f>Results!G13</f>
        <v>0</v>
      </c>
      <c r="D229" s="86">
        <f>Results!H13</f>
        <v>0</v>
      </c>
    </row>
    <row r="231" spans="1:4" x14ac:dyDescent="0.25">
      <c r="A231" s="80" t="s">
        <v>430</v>
      </c>
      <c r="B231" s="85">
        <f>Results!F20</f>
        <v>0</v>
      </c>
      <c r="C231" s="85">
        <f>Results!G20</f>
        <v>0</v>
      </c>
      <c r="D231" s="85">
        <f>Results!H20</f>
        <v>0</v>
      </c>
    </row>
    <row r="232" spans="1:4" x14ac:dyDescent="0.25">
      <c r="A232" s="80" t="s">
        <v>431</v>
      </c>
      <c r="B232" s="85">
        <f>Results!F31</f>
        <v>0</v>
      </c>
      <c r="C232" s="85">
        <f>Results!G31</f>
        <v>0</v>
      </c>
      <c r="D232" s="85">
        <f>Results!H31</f>
        <v>0</v>
      </c>
    </row>
    <row r="233" spans="1:4" x14ac:dyDescent="0.25">
      <c r="A233" s="80" t="s">
        <v>432</v>
      </c>
      <c r="B233" s="85">
        <f>Results!F32</f>
        <v>0</v>
      </c>
      <c r="C233" s="85">
        <f>Results!G32</f>
        <v>0</v>
      </c>
      <c r="D233" s="85">
        <f>Results!H32</f>
        <v>0</v>
      </c>
    </row>
    <row r="234" spans="1:4" x14ac:dyDescent="0.25">
      <c r="A234" s="80" t="s">
        <v>433</v>
      </c>
      <c r="B234" s="85">
        <f>Results!F25</f>
        <v>0</v>
      </c>
      <c r="C234" s="85">
        <f>Results!G25</f>
        <v>0</v>
      </c>
      <c r="D234" s="85">
        <f>Results!H25</f>
        <v>0</v>
      </c>
    </row>
    <row r="236" spans="1:4" x14ac:dyDescent="0.25">
      <c r="A236" s="80" t="s">
        <v>434</v>
      </c>
      <c r="B236" s="85">
        <f>Results!F29</f>
        <v>0</v>
      </c>
      <c r="C236" s="85">
        <f>Results!G29</f>
        <v>0</v>
      </c>
      <c r="D236" s="85">
        <f>Results!H29</f>
        <v>0</v>
      </c>
    </row>
    <row r="237" spans="1:4" x14ac:dyDescent="0.25">
      <c r="A237" s="80" t="s">
        <v>435</v>
      </c>
      <c r="B237" s="85">
        <f>Results!F31</f>
        <v>0</v>
      </c>
      <c r="C237" s="85">
        <f>Results!G31</f>
        <v>0</v>
      </c>
      <c r="D237" s="85">
        <f>Results!H31</f>
        <v>0</v>
      </c>
    </row>
    <row r="238" spans="1:4" x14ac:dyDescent="0.25">
      <c r="A238" s="80" t="s">
        <v>436</v>
      </c>
      <c r="B238" s="85">
        <f>Results!F32</f>
        <v>0</v>
      </c>
      <c r="C238" s="85">
        <f>Results!G32</f>
        <v>0</v>
      </c>
      <c r="D238" s="85">
        <f>Results!H32</f>
        <v>0</v>
      </c>
    </row>
    <row r="239" spans="1:4" x14ac:dyDescent="0.25">
      <c r="A239" s="80" t="s">
        <v>506</v>
      </c>
      <c r="B239" s="85">
        <f>Results!F34</f>
        <v>0</v>
      </c>
      <c r="C239" s="85">
        <f>Results!G34</f>
        <v>0</v>
      </c>
      <c r="D239" s="85">
        <f>Results!H34</f>
        <v>0</v>
      </c>
    </row>
    <row r="241" spans="1:4" x14ac:dyDescent="0.25">
      <c r="A241" s="80" t="s">
        <v>402</v>
      </c>
      <c r="B241" s="85">
        <f>Results!F41</f>
        <v>0</v>
      </c>
      <c r="C241" s="85">
        <f>Results!G41</f>
        <v>0</v>
      </c>
      <c r="D241" s="85">
        <f>Results!H41</f>
        <v>0</v>
      </c>
    </row>
    <row r="242" spans="1:4" x14ac:dyDescent="0.25">
      <c r="A242" s="80" t="s">
        <v>403</v>
      </c>
      <c r="B242" s="85">
        <f>Results!F43</f>
        <v>0</v>
      </c>
      <c r="C242" s="85">
        <f>Results!G43</f>
        <v>0</v>
      </c>
      <c r="D242" s="85">
        <f>Results!H43</f>
        <v>0</v>
      </c>
    </row>
    <row r="243" spans="1:4" x14ac:dyDescent="0.25">
      <c r="A243" s="80" t="s">
        <v>404</v>
      </c>
      <c r="B243" s="85">
        <f>Results!F44</f>
        <v>0</v>
      </c>
      <c r="C243" s="85">
        <f>Results!G44</f>
        <v>0</v>
      </c>
      <c r="D243" s="85">
        <f>Results!H44</f>
        <v>0</v>
      </c>
    </row>
    <row r="244" spans="1:4" x14ac:dyDescent="0.25">
      <c r="A244" s="80" t="s">
        <v>405</v>
      </c>
      <c r="B244" s="85">
        <f>Results!F46</f>
        <v>0</v>
      </c>
      <c r="C244" s="85">
        <f>Results!G46</f>
        <v>0</v>
      </c>
      <c r="D244" s="85">
        <f>Results!H46</f>
        <v>0</v>
      </c>
    </row>
    <row r="246" spans="1:4" x14ac:dyDescent="0.25">
      <c r="A246" s="80" t="s">
        <v>406</v>
      </c>
      <c r="B246" s="85">
        <f>Results!F50</f>
        <v>0</v>
      </c>
      <c r="C246" s="85">
        <f>Results!G50</f>
        <v>0</v>
      </c>
      <c r="D246" s="85">
        <f>Results!H50</f>
        <v>0</v>
      </c>
    </row>
    <row r="247" spans="1:4" x14ac:dyDescent="0.25">
      <c r="A247" s="80" t="s">
        <v>407</v>
      </c>
      <c r="B247" s="85">
        <f>Results!F52</f>
        <v>0</v>
      </c>
      <c r="C247" s="85">
        <f>Results!G52</f>
        <v>0</v>
      </c>
      <c r="D247" s="85">
        <f>Results!H52</f>
        <v>0</v>
      </c>
    </row>
    <row r="248" spans="1:4" x14ac:dyDescent="0.25">
      <c r="A248" s="80" t="s">
        <v>408</v>
      </c>
      <c r="B248" s="85">
        <f>Results!F53</f>
        <v>0</v>
      </c>
      <c r="C248" s="85">
        <f>Results!G53</f>
        <v>0</v>
      </c>
      <c r="D248" s="85">
        <f>Results!H53</f>
        <v>0</v>
      </c>
    </row>
    <row r="249" spans="1:4" x14ac:dyDescent="0.25">
      <c r="A249" s="80" t="s">
        <v>507</v>
      </c>
      <c r="B249" s="85">
        <f>Results!F55</f>
        <v>0</v>
      </c>
      <c r="C249" s="85">
        <f>Results!G55</f>
        <v>0</v>
      </c>
      <c r="D249" s="85">
        <f>Results!H55</f>
        <v>0</v>
      </c>
    </row>
    <row r="251" spans="1:4" x14ac:dyDescent="0.25">
      <c r="A251" s="80" t="s">
        <v>398</v>
      </c>
      <c r="B251" s="85">
        <f>Results!K8</f>
        <v>0</v>
      </c>
      <c r="C251" s="85">
        <f>Results!L8</f>
        <v>0</v>
      </c>
      <c r="D251" s="85">
        <f>Results!M8</f>
        <v>0</v>
      </c>
    </row>
    <row r="252" spans="1:4" x14ac:dyDescent="0.25">
      <c r="A252" s="80" t="s">
        <v>819</v>
      </c>
      <c r="B252" s="85">
        <f>Results!K10</f>
        <v>0</v>
      </c>
      <c r="C252" s="85">
        <f>Results!L10</f>
        <v>0</v>
      </c>
      <c r="D252" s="85">
        <f>Results!M10</f>
        <v>0</v>
      </c>
    </row>
    <row r="253" spans="1:4" x14ac:dyDescent="0.25">
      <c r="A253" s="80" t="s">
        <v>399</v>
      </c>
      <c r="B253" s="86" t="str">
        <f>Results!K13</f>
        <v>-</v>
      </c>
      <c r="C253" s="86">
        <f>Results!L13</f>
        <v>0</v>
      </c>
      <c r="D253" s="86">
        <f>Results!M13</f>
        <v>0</v>
      </c>
    </row>
    <row r="254" spans="1:4" x14ac:dyDescent="0.25">
      <c r="B254" s="85"/>
      <c r="C254" s="85"/>
      <c r="D254" s="85"/>
    </row>
    <row r="255" spans="1:4" x14ac:dyDescent="0.25">
      <c r="A255" s="80" t="s">
        <v>437</v>
      </c>
      <c r="B255" s="85">
        <f>Results!K20</f>
        <v>0</v>
      </c>
      <c r="C255" s="85">
        <f>Results!L20</f>
        <v>0</v>
      </c>
      <c r="D255" s="85">
        <f>Results!M20</f>
        <v>0</v>
      </c>
    </row>
    <row r="256" spans="1:4" x14ac:dyDescent="0.25">
      <c r="A256" s="80" t="s">
        <v>438</v>
      </c>
      <c r="B256" s="85">
        <f>Results!K22</f>
        <v>0</v>
      </c>
      <c r="C256" s="85">
        <f>Results!L22</f>
        <v>0</v>
      </c>
      <c r="D256" s="85">
        <f>Results!M22</f>
        <v>0</v>
      </c>
    </row>
    <row r="257" spans="1:4" x14ac:dyDescent="0.25">
      <c r="A257" s="80" t="s">
        <v>439</v>
      </c>
      <c r="B257" s="85">
        <f>Results!K23</f>
        <v>0</v>
      </c>
      <c r="C257" s="85">
        <f>Results!L23</f>
        <v>0</v>
      </c>
      <c r="D257" s="85">
        <f>Results!M23</f>
        <v>0</v>
      </c>
    </row>
    <row r="258" spans="1:4" x14ac:dyDescent="0.25">
      <c r="A258" s="80" t="s">
        <v>440</v>
      </c>
      <c r="B258" s="85">
        <f>Results!K25</f>
        <v>0</v>
      </c>
      <c r="C258" s="85">
        <f>Results!L25</f>
        <v>0</v>
      </c>
      <c r="D258" s="85">
        <f>Results!M25</f>
        <v>0</v>
      </c>
    </row>
    <row r="260" spans="1:4" x14ac:dyDescent="0.25">
      <c r="A260" s="80" t="s">
        <v>441</v>
      </c>
      <c r="B260" s="85">
        <f>Results!K29</f>
        <v>0</v>
      </c>
      <c r="C260" s="85">
        <f>Results!L29</f>
        <v>0</v>
      </c>
      <c r="D260" s="85">
        <f>Results!M29</f>
        <v>0</v>
      </c>
    </row>
    <row r="261" spans="1:4" x14ac:dyDescent="0.25">
      <c r="A261" s="80" t="s">
        <v>442</v>
      </c>
      <c r="B261" s="85">
        <f>Results!K31</f>
        <v>0</v>
      </c>
      <c r="C261" s="85">
        <f>Results!L31</f>
        <v>0</v>
      </c>
      <c r="D261" s="85">
        <f>Results!M31</f>
        <v>0</v>
      </c>
    </row>
    <row r="262" spans="1:4" x14ac:dyDescent="0.25">
      <c r="A262" s="80" t="s">
        <v>443</v>
      </c>
      <c r="B262" s="85">
        <f>Results!K32</f>
        <v>0</v>
      </c>
      <c r="C262" s="85">
        <f>Results!L32</f>
        <v>0</v>
      </c>
      <c r="D262" s="85">
        <f>Results!M32</f>
        <v>0</v>
      </c>
    </row>
    <row r="263" spans="1:4" x14ac:dyDescent="0.25">
      <c r="A263" s="80" t="s">
        <v>508</v>
      </c>
      <c r="B263" s="85">
        <f>Results!K34</f>
        <v>0</v>
      </c>
      <c r="C263" s="85">
        <f>Results!L34</f>
        <v>0</v>
      </c>
      <c r="D263" s="85">
        <f>Results!M34</f>
        <v>0</v>
      </c>
    </row>
    <row r="265" spans="1:4" x14ac:dyDescent="0.25">
      <c r="A265" s="80" t="s">
        <v>409</v>
      </c>
      <c r="B265" s="85">
        <f>Results!K41</f>
        <v>0</v>
      </c>
      <c r="C265" s="85">
        <f>Results!L41</f>
        <v>0</v>
      </c>
      <c r="D265" s="85">
        <f>Results!M41</f>
        <v>0</v>
      </c>
    </row>
    <row r="266" spans="1:4" x14ac:dyDescent="0.25">
      <c r="A266" s="80" t="s">
        <v>410</v>
      </c>
      <c r="B266" s="85">
        <f>Results!K43</f>
        <v>0</v>
      </c>
      <c r="C266" s="85">
        <f>Results!L43</f>
        <v>0</v>
      </c>
      <c r="D266" s="85">
        <f>Results!M43</f>
        <v>0</v>
      </c>
    </row>
    <row r="267" spans="1:4" x14ac:dyDescent="0.25">
      <c r="A267" s="80" t="s">
        <v>411</v>
      </c>
      <c r="B267" s="85">
        <f>Results!K44</f>
        <v>0</v>
      </c>
      <c r="C267" s="85">
        <f>Results!L44</f>
        <v>0</v>
      </c>
      <c r="D267" s="85">
        <f>Results!M44</f>
        <v>0</v>
      </c>
    </row>
    <row r="268" spans="1:4" x14ac:dyDescent="0.25">
      <c r="A268" s="80" t="s">
        <v>412</v>
      </c>
      <c r="B268" s="85">
        <f>Results!K46</f>
        <v>0</v>
      </c>
      <c r="C268" s="85">
        <f>Results!L46</f>
        <v>0</v>
      </c>
      <c r="D268" s="85">
        <f>Results!M46</f>
        <v>0</v>
      </c>
    </row>
    <row r="270" spans="1:4" x14ac:dyDescent="0.25">
      <c r="A270" s="80" t="s">
        <v>413</v>
      </c>
      <c r="B270" s="85">
        <f>Results!K50</f>
        <v>0</v>
      </c>
      <c r="C270" s="85">
        <f>Results!L50</f>
        <v>0</v>
      </c>
      <c r="D270" s="85">
        <f>Results!M50</f>
        <v>0</v>
      </c>
    </row>
    <row r="271" spans="1:4" x14ac:dyDescent="0.25">
      <c r="A271" s="80" t="s">
        <v>414</v>
      </c>
      <c r="B271" s="85">
        <f>Results!K52</f>
        <v>0</v>
      </c>
      <c r="C271" s="85">
        <f>Results!L52</f>
        <v>0</v>
      </c>
      <c r="D271" s="85">
        <f>Results!M52</f>
        <v>0</v>
      </c>
    </row>
    <row r="272" spans="1:4" x14ac:dyDescent="0.25">
      <c r="A272" s="80" t="s">
        <v>415</v>
      </c>
      <c r="B272" s="85">
        <f>Results!K53</f>
        <v>0</v>
      </c>
      <c r="C272" s="85">
        <f>Results!L53</f>
        <v>0</v>
      </c>
      <c r="D272" s="85">
        <f>Results!M53</f>
        <v>0</v>
      </c>
    </row>
    <row r="273" spans="1:4" x14ac:dyDescent="0.25">
      <c r="A273" s="80" t="s">
        <v>509</v>
      </c>
      <c r="B273" s="85">
        <f>Results!K55</f>
        <v>0</v>
      </c>
      <c r="C273" s="85">
        <f>Results!L55</f>
        <v>0</v>
      </c>
      <c r="D273" s="85">
        <f>Results!M55</f>
        <v>0</v>
      </c>
    </row>
    <row r="275" spans="1:4" x14ac:dyDescent="0.25">
      <c r="A275" s="80" t="s">
        <v>400</v>
      </c>
      <c r="B275" s="85">
        <f>Results!P8</f>
        <v>0</v>
      </c>
      <c r="C275" s="85">
        <f>Results!Q8</f>
        <v>0</v>
      </c>
      <c r="D275" s="85">
        <f>Results!R8</f>
        <v>0</v>
      </c>
    </row>
    <row r="276" spans="1:4" x14ac:dyDescent="0.25">
      <c r="A276" s="80" t="s">
        <v>820</v>
      </c>
      <c r="B276" s="85">
        <f>Results!P10</f>
        <v>0</v>
      </c>
      <c r="C276" s="85">
        <f>Results!Q10</f>
        <v>0</v>
      </c>
      <c r="D276" s="85">
        <f>Results!R10</f>
        <v>0</v>
      </c>
    </row>
    <row r="277" spans="1:4" x14ac:dyDescent="0.25">
      <c r="A277" s="80" t="s">
        <v>401</v>
      </c>
      <c r="B277" s="86" t="str">
        <f>Results!P13</f>
        <v>-</v>
      </c>
      <c r="C277" s="86">
        <f>Results!Q13</f>
        <v>0</v>
      </c>
      <c r="D277" s="86">
        <f>Results!R13</f>
        <v>0</v>
      </c>
    </row>
    <row r="279" spans="1:4" x14ac:dyDescent="0.25">
      <c r="A279" s="80" t="s">
        <v>444</v>
      </c>
      <c r="B279" s="85">
        <f>Results!P20</f>
        <v>0</v>
      </c>
      <c r="C279" s="85">
        <f>Results!Q20</f>
        <v>0</v>
      </c>
      <c r="D279" s="85">
        <f>Results!R20</f>
        <v>0</v>
      </c>
    </row>
    <row r="280" spans="1:4" x14ac:dyDescent="0.25">
      <c r="A280" s="80" t="s">
        <v>447</v>
      </c>
      <c r="B280" s="85">
        <f>Results!P21</f>
        <v>0</v>
      </c>
      <c r="C280" s="85">
        <f>Results!Q21</f>
        <v>0</v>
      </c>
      <c r="D280" s="85">
        <f>Results!R21</f>
        <v>0</v>
      </c>
    </row>
    <row r="281" spans="1:4" x14ac:dyDescent="0.25">
      <c r="A281" s="80" t="s">
        <v>445</v>
      </c>
      <c r="B281" s="85">
        <f>Results!P25</f>
        <v>0</v>
      </c>
      <c r="C281" s="85">
        <f>Results!Q25</f>
        <v>0</v>
      </c>
      <c r="D281" s="85">
        <f>Results!R25</f>
        <v>0</v>
      </c>
    </row>
    <row r="283" spans="1:4" x14ac:dyDescent="0.25">
      <c r="A283" s="80" t="s">
        <v>446</v>
      </c>
      <c r="B283" s="85">
        <f>Results!P29</f>
        <v>0</v>
      </c>
      <c r="C283" s="85">
        <f>Results!Q29</f>
        <v>0</v>
      </c>
      <c r="D283" s="85">
        <f>Results!R29</f>
        <v>0</v>
      </c>
    </row>
    <row r="284" spans="1:4" x14ac:dyDescent="0.25">
      <c r="A284" s="80" t="s">
        <v>448</v>
      </c>
      <c r="B284" s="85">
        <f>Results!P30</f>
        <v>0</v>
      </c>
      <c r="C284" s="85">
        <f>Results!Q30</f>
        <v>0</v>
      </c>
      <c r="D284" s="85">
        <f>Results!R30</f>
        <v>0</v>
      </c>
    </row>
    <row r="285" spans="1:4" x14ac:dyDescent="0.25">
      <c r="A285" s="80" t="s">
        <v>510</v>
      </c>
      <c r="B285" s="85">
        <f>Results!P34</f>
        <v>0</v>
      </c>
      <c r="C285" s="85">
        <f>Results!Q34</f>
        <v>0</v>
      </c>
      <c r="D285" s="85">
        <f>Results!R34</f>
        <v>0</v>
      </c>
    </row>
    <row r="287" spans="1:4" x14ac:dyDescent="0.25">
      <c r="A287" s="80" t="s">
        <v>449</v>
      </c>
      <c r="B287" s="85">
        <f>Results!U8</f>
        <v>0</v>
      </c>
      <c r="C287" s="85">
        <f>Results!V8</f>
        <v>0</v>
      </c>
      <c r="D287" s="85">
        <f>Results!W8</f>
        <v>0</v>
      </c>
    </row>
    <row r="288" spans="1:4" x14ac:dyDescent="0.25">
      <c r="A288" s="80" t="s">
        <v>821</v>
      </c>
      <c r="B288" s="85">
        <f>Results!U10</f>
        <v>0</v>
      </c>
      <c r="C288" s="85">
        <f>Results!V10</f>
        <v>0</v>
      </c>
      <c r="D288" s="85">
        <f>Results!W10</f>
        <v>0</v>
      </c>
    </row>
    <row r="289" spans="1:4" x14ac:dyDescent="0.25">
      <c r="A289" s="80" t="s">
        <v>450</v>
      </c>
      <c r="B289" s="86" t="str">
        <f>Results!U13</f>
        <v>-</v>
      </c>
      <c r="C289" s="86">
        <f>Results!V13</f>
        <v>0</v>
      </c>
      <c r="D289" s="86">
        <f>Results!W13</f>
        <v>0</v>
      </c>
    </row>
    <row r="290" spans="1:4" x14ac:dyDescent="0.25">
      <c r="B290" s="85"/>
      <c r="C290" s="85"/>
      <c r="D290" s="85"/>
    </row>
    <row r="291" spans="1:4" x14ac:dyDescent="0.25">
      <c r="A291" s="80" t="s">
        <v>451</v>
      </c>
      <c r="B291" s="85">
        <f>Results!U20</f>
        <v>0</v>
      </c>
      <c r="C291" s="85">
        <f>Results!V20</f>
        <v>0</v>
      </c>
      <c r="D291" s="85">
        <f>Results!W20</f>
        <v>0</v>
      </c>
    </row>
    <row r="292" spans="1:4" x14ac:dyDescent="0.25">
      <c r="A292" s="80" t="s">
        <v>458</v>
      </c>
      <c r="B292" s="85">
        <f>Results!U21</f>
        <v>0</v>
      </c>
      <c r="C292" s="85">
        <f>Results!V21</f>
        <v>0</v>
      </c>
      <c r="D292" s="85">
        <f>Results!W21</f>
        <v>0</v>
      </c>
    </row>
    <row r="293" spans="1:4" x14ac:dyDescent="0.25">
      <c r="A293" s="80" t="s">
        <v>452</v>
      </c>
      <c r="B293" s="85">
        <f>Results!U22</f>
        <v>0</v>
      </c>
      <c r="C293" s="85">
        <f>Results!V22</f>
        <v>0</v>
      </c>
      <c r="D293" s="85">
        <f>Results!W22</f>
        <v>0</v>
      </c>
    </row>
    <row r="294" spans="1:4" x14ac:dyDescent="0.25">
      <c r="A294" s="80" t="s">
        <v>453</v>
      </c>
      <c r="B294" s="85">
        <f>Results!U23</f>
        <v>0</v>
      </c>
      <c r="C294" s="85">
        <f>Results!V23</f>
        <v>0</v>
      </c>
      <c r="D294" s="85">
        <f>Results!W23</f>
        <v>0</v>
      </c>
    </row>
    <row r="295" spans="1:4" x14ac:dyDescent="0.25">
      <c r="A295" s="80" t="s">
        <v>454</v>
      </c>
      <c r="B295" s="85">
        <f>Results!U25</f>
        <v>0</v>
      </c>
      <c r="C295" s="85">
        <f>Results!V25</f>
        <v>0</v>
      </c>
      <c r="D295" s="85">
        <f>Results!W25</f>
        <v>0</v>
      </c>
    </row>
    <row r="297" spans="1:4" x14ac:dyDescent="0.25">
      <c r="A297" s="80" t="s">
        <v>455</v>
      </c>
      <c r="B297" s="85">
        <f>Results!U29</f>
        <v>0</v>
      </c>
      <c r="C297" s="85">
        <f>Results!V29</f>
        <v>0</v>
      </c>
      <c r="D297" s="85">
        <f>Results!W29</f>
        <v>0</v>
      </c>
    </row>
    <row r="298" spans="1:4" x14ac:dyDescent="0.25">
      <c r="A298" s="80" t="s">
        <v>459</v>
      </c>
      <c r="B298" s="85">
        <f>Results!U30</f>
        <v>0</v>
      </c>
      <c r="C298" s="85">
        <f>Results!V30</f>
        <v>0</v>
      </c>
      <c r="D298" s="85">
        <f>Results!W30</f>
        <v>0</v>
      </c>
    </row>
    <row r="299" spans="1:4" x14ac:dyDescent="0.25">
      <c r="A299" s="80" t="s">
        <v>456</v>
      </c>
      <c r="B299" s="85">
        <f>Results!U31</f>
        <v>0</v>
      </c>
      <c r="C299" s="85">
        <f>Results!V31</f>
        <v>0</v>
      </c>
      <c r="D299" s="85">
        <f>Results!W31</f>
        <v>0</v>
      </c>
    </row>
    <row r="300" spans="1:4" x14ac:dyDescent="0.25">
      <c r="A300" s="80" t="s">
        <v>457</v>
      </c>
      <c r="B300" s="85">
        <f>Results!U32</f>
        <v>0</v>
      </c>
      <c r="C300" s="85">
        <f>Results!V32</f>
        <v>0</v>
      </c>
      <c r="D300" s="85">
        <f>Results!W32</f>
        <v>0</v>
      </c>
    </row>
    <row r="301" spans="1:4" x14ac:dyDescent="0.25">
      <c r="A301" s="80" t="s">
        <v>511</v>
      </c>
      <c r="B301" s="85">
        <f>Results!U34</f>
        <v>0</v>
      </c>
      <c r="C301" s="85">
        <f>Results!V34</f>
        <v>0</v>
      </c>
      <c r="D301" s="85">
        <f>Results!W34</f>
        <v>0</v>
      </c>
    </row>
    <row r="303" spans="1:4" x14ac:dyDescent="0.25">
      <c r="A303" s="80" t="s">
        <v>460</v>
      </c>
      <c r="B303" s="85">
        <f>Results!Z8</f>
        <v>0</v>
      </c>
      <c r="C303" s="85">
        <f>Results!AA8</f>
        <v>0</v>
      </c>
      <c r="D303" s="85">
        <f>Results!AB8</f>
        <v>0</v>
      </c>
    </row>
    <row r="304" spans="1:4" x14ac:dyDescent="0.25">
      <c r="A304" s="80" t="s">
        <v>822</v>
      </c>
      <c r="B304" s="85">
        <f>Results!Z10</f>
        <v>0</v>
      </c>
      <c r="C304" s="85">
        <f>Results!AA10</f>
        <v>0</v>
      </c>
      <c r="D304" s="85">
        <f>Results!AB10</f>
        <v>0</v>
      </c>
    </row>
    <row r="305" spans="1:4" x14ac:dyDescent="0.25">
      <c r="A305" s="80" t="s">
        <v>461</v>
      </c>
      <c r="B305" s="86" t="str">
        <f>Results!Z13</f>
        <v>-</v>
      </c>
      <c r="C305" s="86">
        <f>Results!AA13</f>
        <v>0</v>
      </c>
      <c r="D305" s="86">
        <f>Results!AB13</f>
        <v>0</v>
      </c>
    </row>
    <row r="307" spans="1:4" x14ac:dyDescent="0.25">
      <c r="A307" s="80" t="s">
        <v>462</v>
      </c>
      <c r="B307" s="85">
        <f>Results!Z20</f>
        <v>0</v>
      </c>
      <c r="C307" s="85">
        <f>Results!AA20</f>
        <v>0</v>
      </c>
      <c r="D307" s="85">
        <f>Results!AB20</f>
        <v>0</v>
      </c>
    </row>
    <row r="308" spans="1:4" x14ac:dyDescent="0.25">
      <c r="A308" s="80" t="s">
        <v>463</v>
      </c>
      <c r="B308" s="85">
        <f>Results!Z21</f>
        <v>0</v>
      </c>
      <c r="C308" s="85">
        <f>Results!AA21</f>
        <v>0</v>
      </c>
      <c r="D308" s="85">
        <f>Results!AB21</f>
        <v>0</v>
      </c>
    </row>
    <row r="309" spans="1:4" x14ac:dyDescent="0.25">
      <c r="A309" s="80" t="s">
        <v>464</v>
      </c>
      <c r="B309" s="85">
        <f>Results!Z25</f>
        <v>0</v>
      </c>
      <c r="C309" s="85">
        <f>Results!AA25</f>
        <v>0</v>
      </c>
      <c r="D309" s="85">
        <f>Results!AB25</f>
        <v>0</v>
      </c>
    </row>
    <row r="311" spans="1:4" x14ac:dyDescent="0.25">
      <c r="A311" s="80" t="s">
        <v>465</v>
      </c>
      <c r="B311" s="85">
        <f>Results!Z29</f>
        <v>0</v>
      </c>
      <c r="C311" s="85">
        <f>Results!AA29</f>
        <v>0</v>
      </c>
      <c r="D311" s="85">
        <f>Results!AB29</f>
        <v>0</v>
      </c>
    </row>
    <row r="312" spans="1:4" x14ac:dyDescent="0.25">
      <c r="A312" s="80" t="s">
        <v>466</v>
      </c>
      <c r="B312" s="85">
        <f>Results!Z30</f>
        <v>0</v>
      </c>
      <c r="C312" s="85">
        <f>Results!AA30</f>
        <v>0</v>
      </c>
      <c r="D312" s="85">
        <f>Results!AB30</f>
        <v>0</v>
      </c>
    </row>
    <row r="313" spans="1:4" x14ac:dyDescent="0.25">
      <c r="A313" s="80" t="s">
        <v>466</v>
      </c>
      <c r="B313" s="85">
        <f>Results!Z34</f>
        <v>0</v>
      </c>
      <c r="C313" s="85">
        <f>Results!AA34</f>
        <v>0</v>
      </c>
      <c r="D313" s="85">
        <f>Results!AB34</f>
        <v>0</v>
      </c>
    </row>
    <row r="314" spans="1:4" x14ac:dyDescent="0.25">
      <c r="B314" s="85"/>
      <c r="C314" s="85"/>
      <c r="D314" s="85"/>
    </row>
    <row r="315" spans="1:4" x14ac:dyDescent="0.25">
      <c r="A315" s="80" t="s">
        <v>823</v>
      </c>
      <c r="B315" s="85">
        <f>Results!AE8</f>
        <v>0</v>
      </c>
      <c r="C315" s="85">
        <f>Results!AF8</f>
        <v>0</v>
      </c>
      <c r="D315" s="85">
        <f>Results!AG8</f>
        <v>0</v>
      </c>
    </row>
    <row r="316" spans="1:4" x14ac:dyDescent="0.25">
      <c r="A316" s="80" t="s">
        <v>824</v>
      </c>
      <c r="B316" s="85">
        <f>Results!AE10</f>
        <v>0</v>
      </c>
      <c r="C316" s="85">
        <f>Results!AF10</f>
        <v>0</v>
      </c>
      <c r="D316" s="85">
        <f>Results!AG10</f>
        <v>0</v>
      </c>
    </row>
    <row r="317" spans="1:4" x14ac:dyDescent="0.25">
      <c r="A317" s="80" t="s">
        <v>825</v>
      </c>
      <c r="B317" s="86" t="str">
        <f>Results!AE13</f>
        <v>-</v>
      </c>
      <c r="C317" s="86">
        <f>Results!AF13</f>
        <v>0</v>
      </c>
      <c r="D317" s="86">
        <f>Results!AG13</f>
        <v>0</v>
      </c>
    </row>
    <row r="319" spans="1:4" x14ac:dyDescent="0.25">
      <c r="A319" s="80" t="s">
        <v>826</v>
      </c>
      <c r="B319" s="85">
        <f>Results!AE41</f>
        <v>0</v>
      </c>
      <c r="C319" s="85">
        <f>Results!AF41</f>
        <v>0</v>
      </c>
      <c r="D319" s="85">
        <f>Results!AG41</f>
        <v>0</v>
      </c>
    </row>
    <row r="320" spans="1:4" x14ac:dyDescent="0.25">
      <c r="A320" s="80" t="s">
        <v>867</v>
      </c>
      <c r="B320" s="85">
        <f>Results!AE42</f>
        <v>0</v>
      </c>
      <c r="C320" s="85">
        <f>Results!AF42</f>
        <v>0</v>
      </c>
      <c r="D320" s="85">
        <f>Results!AG42</f>
        <v>0</v>
      </c>
    </row>
    <row r="321" spans="1:4" x14ac:dyDescent="0.25">
      <c r="A321" s="80" t="s">
        <v>827</v>
      </c>
      <c r="B321" s="85">
        <f>Results!AE46</f>
        <v>0</v>
      </c>
      <c r="C321" s="85">
        <f>Results!AF46</f>
        <v>0</v>
      </c>
      <c r="D321" s="85">
        <f>Results!AG46</f>
        <v>0</v>
      </c>
    </row>
    <row r="323" spans="1:4" x14ac:dyDescent="0.25">
      <c r="A323" s="80" t="s">
        <v>828</v>
      </c>
      <c r="B323" s="85">
        <f>Results!AE50</f>
        <v>0</v>
      </c>
      <c r="C323" s="85">
        <f>Results!AF50</f>
        <v>0</v>
      </c>
      <c r="D323" s="85">
        <f>Results!AG50</f>
        <v>0</v>
      </c>
    </row>
    <row r="324" spans="1:4" x14ac:dyDescent="0.25">
      <c r="A324" s="80" t="s">
        <v>868</v>
      </c>
      <c r="B324" s="85">
        <f>Results!AE51</f>
        <v>0</v>
      </c>
      <c r="C324" s="85">
        <f>Results!AF51</f>
        <v>0</v>
      </c>
      <c r="D324" s="85">
        <f>Results!AG51</f>
        <v>0</v>
      </c>
    </row>
    <row r="325" spans="1:4" x14ac:dyDescent="0.25">
      <c r="A325" s="80" t="s">
        <v>829</v>
      </c>
      <c r="B325" s="85">
        <f>Results!AE55</f>
        <v>0</v>
      </c>
      <c r="C325" s="85">
        <f>Results!AF55</f>
        <v>0</v>
      </c>
      <c r="D325" s="85">
        <f>Results!AG55</f>
        <v>0</v>
      </c>
    </row>
    <row r="326" spans="1:4" x14ac:dyDescent="0.25">
      <c r="B326" s="85"/>
      <c r="C326" s="85"/>
      <c r="D326" s="85"/>
    </row>
    <row r="327" spans="1:4" x14ac:dyDescent="0.25">
      <c r="A327" s="80" t="s">
        <v>830</v>
      </c>
      <c r="B327" s="85">
        <f>Results!AJ8</f>
        <v>0</v>
      </c>
      <c r="C327" s="85">
        <f>Results!AK8</f>
        <v>0</v>
      </c>
      <c r="D327" s="85">
        <f>Results!AL8</f>
        <v>0</v>
      </c>
    </row>
    <row r="328" spans="1:4" x14ac:dyDescent="0.25">
      <c r="A328" s="80" t="s">
        <v>831</v>
      </c>
      <c r="B328" s="85">
        <f>Results!AJ10</f>
        <v>0</v>
      </c>
      <c r="C328" s="85">
        <f>Results!AK10</f>
        <v>0</v>
      </c>
      <c r="D328" s="85">
        <f>Results!AL10</f>
        <v>0</v>
      </c>
    </row>
    <row r="329" spans="1:4" x14ac:dyDescent="0.25">
      <c r="A329" s="80" t="s">
        <v>832</v>
      </c>
      <c r="B329" s="86" t="str">
        <f>Results!AJ13</f>
        <v>-</v>
      </c>
      <c r="C329" s="86">
        <f>Results!AK13</f>
        <v>0</v>
      </c>
      <c r="D329" s="86">
        <f>Results!AL13</f>
        <v>0</v>
      </c>
    </row>
    <row r="331" spans="1:4" x14ac:dyDescent="0.25">
      <c r="A331" s="80" t="s">
        <v>833</v>
      </c>
      <c r="B331" s="85">
        <f>Results!AJ41</f>
        <v>0</v>
      </c>
      <c r="C331" s="85">
        <f>Results!AK41</f>
        <v>0</v>
      </c>
      <c r="D331" s="85">
        <f>Results!AL41</f>
        <v>0</v>
      </c>
    </row>
    <row r="332" spans="1:4" x14ac:dyDescent="0.25">
      <c r="A332" s="80" t="s">
        <v>869</v>
      </c>
      <c r="B332" s="85">
        <f>Results!AJ42</f>
        <v>0</v>
      </c>
      <c r="C332" s="85">
        <f>Results!AK42</f>
        <v>0</v>
      </c>
      <c r="D332" s="85">
        <f>Results!AL42</f>
        <v>0</v>
      </c>
    </row>
    <row r="333" spans="1:4" x14ac:dyDescent="0.25">
      <c r="A333" s="80" t="s">
        <v>834</v>
      </c>
      <c r="B333" s="85">
        <f>Results!AJ43</f>
        <v>0</v>
      </c>
      <c r="C333" s="85">
        <f>Results!AK43</f>
        <v>0</v>
      </c>
      <c r="D333" s="85">
        <f>Results!AL43</f>
        <v>0</v>
      </c>
    </row>
    <row r="334" spans="1:4" x14ac:dyDescent="0.25">
      <c r="A334" s="80" t="s">
        <v>835</v>
      </c>
      <c r="B334" s="85">
        <f>Results!AJ44</f>
        <v>0</v>
      </c>
      <c r="C334" s="85">
        <f>Results!AK44</f>
        <v>0</v>
      </c>
      <c r="D334" s="85">
        <f>Results!AL44</f>
        <v>0</v>
      </c>
    </row>
    <row r="335" spans="1:4" x14ac:dyDescent="0.25">
      <c r="A335" s="80" t="s">
        <v>836</v>
      </c>
      <c r="B335" s="85">
        <f>Results!AJ46</f>
        <v>0</v>
      </c>
      <c r="C335" s="85">
        <f>Results!AK46</f>
        <v>0</v>
      </c>
      <c r="D335" s="85">
        <f>Results!AL46</f>
        <v>0</v>
      </c>
    </row>
    <row r="337" spans="1:4" x14ac:dyDescent="0.25">
      <c r="A337" s="80" t="s">
        <v>837</v>
      </c>
      <c r="B337" s="85">
        <f>Results!AJ50</f>
        <v>0</v>
      </c>
      <c r="C337" s="85">
        <f>Results!AK50</f>
        <v>0</v>
      </c>
      <c r="D337" s="85">
        <f>Results!AL50</f>
        <v>0</v>
      </c>
    </row>
    <row r="338" spans="1:4" x14ac:dyDescent="0.25">
      <c r="A338" s="80" t="s">
        <v>870</v>
      </c>
      <c r="B338" s="85">
        <f>Results!AJ51</f>
        <v>0</v>
      </c>
      <c r="C338" s="85">
        <f>Results!AK51</f>
        <v>0</v>
      </c>
      <c r="D338" s="85">
        <f>Results!AL51</f>
        <v>0</v>
      </c>
    </row>
    <row r="339" spans="1:4" x14ac:dyDescent="0.25">
      <c r="A339" s="80" t="s">
        <v>838</v>
      </c>
      <c r="B339" s="85">
        <f>Results!AJ52</f>
        <v>0</v>
      </c>
      <c r="C339" s="85">
        <f>Results!AK52</f>
        <v>0</v>
      </c>
      <c r="D339" s="85">
        <f>Results!AL52</f>
        <v>0</v>
      </c>
    </row>
    <row r="340" spans="1:4" x14ac:dyDescent="0.25">
      <c r="A340" s="80" t="s">
        <v>839</v>
      </c>
      <c r="B340" s="85">
        <f>Results!AJ53</f>
        <v>0</v>
      </c>
      <c r="C340" s="85">
        <f>Results!AK53</f>
        <v>0</v>
      </c>
      <c r="D340" s="85">
        <f>Results!AL53</f>
        <v>0</v>
      </c>
    </row>
    <row r="341" spans="1:4" x14ac:dyDescent="0.25">
      <c r="A341" s="80" t="s">
        <v>840</v>
      </c>
      <c r="B341" s="85">
        <f>Results!AJ55</f>
        <v>0</v>
      </c>
      <c r="C341" s="85">
        <f>Results!AK55</f>
        <v>0</v>
      </c>
      <c r="D341" s="85">
        <f>Results!AL55</f>
        <v>0</v>
      </c>
    </row>
    <row r="342" spans="1:4" x14ac:dyDescent="0.25">
      <c r="B342" s="85"/>
      <c r="C342" s="85"/>
      <c r="D342" s="85"/>
    </row>
    <row r="343" spans="1:4" x14ac:dyDescent="0.25">
      <c r="A343" s="80" t="s">
        <v>841</v>
      </c>
      <c r="B343" s="85">
        <f>Results!AO8</f>
        <v>0</v>
      </c>
      <c r="C343" s="85">
        <f>Results!AP8</f>
        <v>0</v>
      </c>
      <c r="D343" s="85">
        <f>Results!AQ8</f>
        <v>0</v>
      </c>
    </row>
    <row r="344" spans="1:4" x14ac:dyDescent="0.25">
      <c r="A344" s="80" t="s">
        <v>842</v>
      </c>
      <c r="B344" s="85">
        <f>Results!AO10</f>
        <v>0</v>
      </c>
      <c r="C344" s="85">
        <f>Results!AP10</f>
        <v>0</v>
      </c>
      <c r="D344" s="85">
        <f>Results!AQ10</f>
        <v>0</v>
      </c>
    </row>
    <row r="345" spans="1:4" x14ac:dyDescent="0.25">
      <c r="A345" s="80" t="s">
        <v>843</v>
      </c>
      <c r="B345" s="86" t="str">
        <f>Results!AO13</f>
        <v>-</v>
      </c>
      <c r="C345" s="86">
        <f>Results!AP13</f>
        <v>0</v>
      </c>
      <c r="D345" s="86">
        <f>Results!AQ13</f>
        <v>0</v>
      </c>
    </row>
    <row r="347" spans="1:4" x14ac:dyDescent="0.25">
      <c r="A347" s="80" t="s">
        <v>844</v>
      </c>
      <c r="B347" s="85">
        <f>Results!AO41</f>
        <v>0</v>
      </c>
      <c r="C347" s="85">
        <f>Results!AP41</f>
        <v>0</v>
      </c>
      <c r="D347" s="85">
        <f>Results!AQ41</f>
        <v>0</v>
      </c>
    </row>
    <row r="348" spans="1:4" x14ac:dyDescent="0.25">
      <c r="A348" s="80" t="s">
        <v>871</v>
      </c>
      <c r="B348" s="85">
        <f>Results!AO42</f>
        <v>0</v>
      </c>
      <c r="C348" s="85">
        <f>Results!AP42</f>
        <v>0</v>
      </c>
      <c r="D348" s="85">
        <f>Results!AQ42</f>
        <v>0</v>
      </c>
    </row>
    <row r="349" spans="1:4" x14ac:dyDescent="0.25">
      <c r="A349" s="80" t="s">
        <v>845</v>
      </c>
      <c r="B349" s="85">
        <f>Results!AO46</f>
        <v>0</v>
      </c>
      <c r="C349" s="85">
        <f>Results!AP46</f>
        <v>0</v>
      </c>
      <c r="D349" s="85">
        <f>Results!AQ46</f>
        <v>0</v>
      </c>
    </row>
    <row r="351" spans="1:4" x14ac:dyDescent="0.25">
      <c r="A351" s="80" t="s">
        <v>846</v>
      </c>
      <c r="B351" s="85">
        <f>Results!AO50</f>
        <v>0</v>
      </c>
      <c r="C351" s="85">
        <f>Results!AP50</f>
        <v>0</v>
      </c>
      <c r="D351" s="85">
        <f>Results!AQ50</f>
        <v>0</v>
      </c>
    </row>
    <row r="352" spans="1:4" x14ac:dyDescent="0.25">
      <c r="A352" s="80" t="s">
        <v>872</v>
      </c>
      <c r="B352" s="85">
        <f>Results!AO51</f>
        <v>0</v>
      </c>
      <c r="C352" s="85">
        <f>Results!AP51</f>
        <v>0</v>
      </c>
      <c r="D352" s="85">
        <f>Results!AQ51</f>
        <v>0</v>
      </c>
    </row>
    <row r="353" spans="1:4" x14ac:dyDescent="0.25">
      <c r="A353" s="80" t="s">
        <v>847</v>
      </c>
      <c r="B353" s="85">
        <f>Results!AO55</f>
        <v>0</v>
      </c>
      <c r="C353" s="85">
        <f>Results!AP55</f>
        <v>0</v>
      </c>
      <c r="D353" s="85">
        <f>Results!AQ55</f>
        <v>0</v>
      </c>
    </row>
    <row r="355" spans="1:4" x14ac:dyDescent="0.25">
      <c r="A355" s="80" t="s">
        <v>848</v>
      </c>
      <c r="B355" s="85">
        <f>Results!AT8</f>
        <v>0</v>
      </c>
      <c r="C355" s="85">
        <f>Results!AU8</f>
        <v>0</v>
      </c>
      <c r="D355" s="85">
        <f>Results!AV8</f>
        <v>0</v>
      </c>
    </row>
    <row r="356" spans="1:4" x14ac:dyDescent="0.25">
      <c r="A356" s="80" t="s">
        <v>849</v>
      </c>
      <c r="B356" s="85">
        <f>Results!AT10</f>
        <v>0</v>
      </c>
      <c r="C356" s="85">
        <f>Results!AU10</f>
        <v>0</v>
      </c>
      <c r="D356" s="85">
        <f>Results!AV10</f>
        <v>0</v>
      </c>
    </row>
    <row r="357" spans="1:4" x14ac:dyDescent="0.25">
      <c r="A357" s="80" t="s">
        <v>850</v>
      </c>
      <c r="B357" s="86" t="str">
        <f>Results!AT13</f>
        <v>-</v>
      </c>
      <c r="C357" s="86">
        <f>Results!AU13</f>
        <v>0</v>
      </c>
      <c r="D357" s="86">
        <f>Results!AV13</f>
        <v>0</v>
      </c>
    </row>
    <row r="358" spans="1:4" x14ac:dyDescent="0.25">
      <c r="B358" s="85"/>
      <c r="C358" s="85"/>
      <c r="D358" s="85"/>
    </row>
    <row r="359" spans="1:4" x14ac:dyDescent="0.25">
      <c r="A359" s="80" t="s">
        <v>851</v>
      </c>
      <c r="B359" s="85">
        <f>Results!AT20</f>
        <v>0</v>
      </c>
      <c r="C359" s="85">
        <f>Results!AU20</f>
        <v>0</v>
      </c>
      <c r="D359" s="85">
        <f>Results!AV20</f>
        <v>0</v>
      </c>
    </row>
    <row r="360" spans="1:4" x14ac:dyDescent="0.25">
      <c r="A360" s="80" t="s">
        <v>852</v>
      </c>
      <c r="B360" s="85">
        <f>Results!AT22</f>
        <v>0</v>
      </c>
      <c r="C360" s="85">
        <f>Results!AU22</f>
        <v>0</v>
      </c>
      <c r="D360" s="85">
        <f>Results!AV22</f>
        <v>0</v>
      </c>
    </row>
    <row r="361" spans="1:4" x14ac:dyDescent="0.25">
      <c r="A361" s="80" t="s">
        <v>853</v>
      </c>
      <c r="B361" s="85">
        <f>Results!AT23</f>
        <v>0</v>
      </c>
      <c r="C361" s="85">
        <f>Results!AU23</f>
        <v>0</v>
      </c>
      <c r="D361" s="85">
        <f>Results!AV23</f>
        <v>0</v>
      </c>
    </row>
    <row r="362" spans="1:4" x14ac:dyDescent="0.25">
      <c r="A362" s="80" t="s">
        <v>854</v>
      </c>
      <c r="B362" s="85">
        <f>Results!AT25</f>
        <v>0</v>
      </c>
      <c r="C362" s="85">
        <f>Results!AU25</f>
        <v>0</v>
      </c>
      <c r="D362" s="85">
        <f>Results!AV25</f>
        <v>0</v>
      </c>
    </row>
    <row r="364" spans="1:4" x14ac:dyDescent="0.25">
      <c r="A364" s="80" t="s">
        <v>855</v>
      </c>
      <c r="B364" s="85">
        <f>Results!AT29</f>
        <v>0</v>
      </c>
      <c r="C364" s="85">
        <f>Results!AU29</f>
        <v>0</v>
      </c>
      <c r="D364" s="85">
        <f>Results!AV29</f>
        <v>0</v>
      </c>
    </row>
    <row r="365" spans="1:4" x14ac:dyDescent="0.25">
      <c r="A365" s="80" t="s">
        <v>856</v>
      </c>
      <c r="B365" s="85">
        <f>Results!AT31</f>
        <v>0</v>
      </c>
      <c r="C365" s="85">
        <f>Results!AU31</f>
        <v>0</v>
      </c>
      <c r="D365" s="85">
        <f>Results!AV31</f>
        <v>0</v>
      </c>
    </row>
    <row r="366" spans="1:4" x14ac:dyDescent="0.25">
      <c r="A366" s="80" t="s">
        <v>857</v>
      </c>
      <c r="B366" s="85">
        <f>Results!AT32</f>
        <v>0</v>
      </c>
      <c r="C366" s="85">
        <f>Results!AU32</f>
        <v>0</v>
      </c>
      <c r="D366" s="85">
        <f>Results!AV32</f>
        <v>0</v>
      </c>
    </row>
    <row r="367" spans="1:4" x14ac:dyDescent="0.25">
      <c r="A367" s="80" t="s">
        <v>858</v>
      </c>
      <c r="B367" s="85">
        <f>Results!AT34</f>
        <v>0</v>
      </c>
      <c r="C367" s="85">
        <f>Results!AU34</f>
        <v>0</v>
      </c>
      <c r="D367" s="85">
        <f>Results!AV34</f>
        <v>0</v>
      </c>
    </row>
    <row r="369" spans="1:4" x14ac:dyDescent="0.25">
      <c r="A369" s="80" t="s">
        <v>859</v>
      </c>
      <c r="B369" s="85">
        <f>Results!AT41</f>
        <v>0</v>
      </c>
      <c r="C369" s="85">
        <f>Results!AU41</f>
        <v>0</v>
      </c>
      <c r="D369" s="85">
        <f>Results!AV41</f>
        <v>0</v>
      </c>
    </row>
    <row r="370" spans="1:4" x14ac:dyDescent="0.25">
      <c r="A370" s="80" t="s">
        <v>860</v>
      </c>
      <c r="B370" s="85">
        <f>Results!AT43</f>
        <v>0</v>
      </c>
      <c r="C370" s="85">
        <f>Results!AU43</f>
        <v>0</v>
      </c>
      <c r="D370" s="85">
        <f>Results!AV43</f>
        <v>0</v>
      </c>
    </row>
    <row r="371" spans="1:4" x14ac:dyDescent="0.25">
      <c r="A371" s="80" t="s">
        <v>861</v>
      </c>
      <c r="B371" s="85" t="e">
        <f>Results!AT44</f>
        <v>#VALUE!</v>
      </c>
      <c r="C371" s="85">
        <f>Results!AU44</f>
        <v>0</v>
      </c>
      <c r="D371" s="85">
        <f>Results!AV44</f>
        <v>0</v>
      </c>
    </row>
    <row r="372" spans="1:4" x14ac:dyDescent="0.25">
      <c r="A372" s="80" t="s">
        <v>862</v>
      </c>
      <c r="B372" s="85" t="e">
        <f>Results!AT46</f>
        <v>#VALUE!</v>
      </c>
      <c r="C372" s="85">
        <f>Results!AU46</f>
        <v>0</v>
      </c>
      <c r="D372" s="85">
        <f>Results!AV46</f>
        <v>0</v>
      </c>
    </row>
    <row r="374" spans="1:4" x14ac:dyDescent="0.25">
      <c r="A374" s="80" t="s">
        <v>863</v>
      </c>
      <c r="B374" s="85">
        <f>Results!AT50</f>
        <v>0</v>
      </c>
      <c r="C374" s="85">
        <f>Results!AU50</f>
        <v>0</v>
      </c>
      <c r="D374" s="85">
        <f>Results!AV50</f>
        <v>0</v>
      </c>
    </row>
    <row r="375" spans="1:4" x14ac:dyDescent="0.25">
      <c r="A375" s="80" t="s">
        <v>864</v>
      </c>
      <c r="B375" s="85">
        <f>Results!AT52</f>
        <v>0</v>
      </c>
      <c r="C375" s="85">
        <f>Results!AU52</f>
        <v>0</v>
      </c>
      <c r="D375" s="85">
        <f>Results!AV52</f>
        <v>0</v>
      </c>
    </row>
    <row r="376" spans="1:4" x14ac:dyDescent="0.25">
      <c r="A376" s="80" t="s">
        <v>865</v>
      </c>
      <c r="B376" s="85" t="e">
        <f>Results!AT53</f>
        <v>#VALUE!</v>
      </c>
      <c r="C376" s="85">
        <f>Results!AU53</f>
        <v>0</v>
      </c>
      <c r="D376" s="85">
        <f>Results!AV53</f>
        <v>0</v>
      </c>
    </row>
    <row r="377" spans="1:4" x14ac:dyDescent="0.25">
      <c r="A377" s="80" t="s">
        <v>866</v>
      </c>
      <c r="B377" s="85" t="e">
        <f>Results!AT55</f>
        <v>#VALUE!</v>
      </c>
      <c r="C377" s="85">
        <f>Results!AU55</f>
        <v>0</v>
      </c>
      <c r="D377" s="85">
        <f>Results!AV55</f>
        <v>0</v>
      </c>
    </row>
  </sheetData>
  <sheetProtection sheet="1" objects="1" scenarios="1"/>
  <mergeCells count="1">
    <mergeCell ref="B137:D137"/>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A049-2C96-4A7B-8F6C-3E356B62191C}">
  <sheetPr codeName="Sheet7"/>
  <dimension ref="B2:BS112"/>
  <sheetViews>
    <sheetView zoomScale="55" zoomScaleNormal="55" workbookViewId="0"/>
  </sheetViews>
  <sheetFormatPr defaultColWidth="8.7109375" defaultRowHeight="15" x14ac:dyDescent="0.25"/>
  <cols>
    <col min="1" max="1" width="8.7109375" style="87"/>
    <col min="2" max="2" width="30.140625" style="87" bestFit="1" customWidth="1"/>
    <col min="3" max="3" width="10.28515625" style="87" bestFit="1" customWidth="1"/>
    <col min="4" max="4" width="10.85546875" style="87" bestFit="1" customWidth="1"/>
    <col min="5" max="6" width="14.85546875" style="87" customWidth="1"/>
    <col min="7" max="7" width="6.85546875" style="87" bestFit="1" customWidth="1"/>
    <col min="8" max="8" width="9.140625" style="87" bestFit="1" customWidth="1"/>
    <col min="9" max="9" width="12.140625" style="87" bestFit="1" customWidth="1"/>
    <col min="10" max="10" width="13.42578125" style="87" bestFit="1" customWidth="1"/>
    <col min="11" max="11" width="12.140625" style="87" bestFit="1" customWidth="1"/>
    <col min="12" max="12" width="12.42578125" style="87" customWidth="1"/>
    <col min="13" max="13" width="8.7109375" style="87"/>
    <col min="14" max="14" width="30.140625" style="87" bestFit="1" customWidth="1"/>
    <col min="15" max="15" width="8.7109375" style="87" bestFit="1" customWidth="1"/>
    <col min="16" max="16" width="5.7109375" style="87" bestFit="1" customWidth="1"/>
    <col min="17" max="18" width="14.85546875" style="87" customWidth="1"/>
    <col min="19" max="19" width="6.85546875" style="87" bestFit="1" customWidth="1"/>
    <col min="20" max="20" width="9.140625" style="87" bestFit="1" customWidth="1"/>
    <col min="21" max="21" width="12.140625" style="87" bestFit="1" customWidth="1"/>
    <col min="22" max="22" width="13.42578125" style="87" bestFit="1" customWidth="1"/>
    <col min="23" max="23" width="12.140625" style="87" bestFit="1" customWidth="1"/>
    <col min="24" max="24" width="12.42578125" style="87" customWidth="1"/>
    <col min="25" max="25" width="8.7109375" style="87"/>
    <col min="26" max="26" width="42.5703125" style="87" bestFit="1" customWidth="1"/>
    <col min="27" max="27" width="8.28515625" style="87" bestFit="1" customWidth="1"/>
    <col min="28" max="28" width="5.7109375" style="87" bestFit="1" customWidth="1"/>
    <col min="29" max="30" width="14.85546875" style="87" customWidth="1"/>
    <col min="31" max="31" width="6.85546875" style="87" bestFit="1" customWidth="1"/>
    <col min="32" max="32" width="9.140625" style="87" bestFit="1" customWidth="1"/>
    <col min="33" max="33" width="12.140625" style="87" bestFit="1" customWidth="1"/>
    <col min="34" max="34" width="13.42578125" style="87" bestFit="1" customWidth="1"/>
    <col min="35" max="35" width="12.140625" style="87" bestFit="1" customWidth="1"/>
    <col min="36" max="36" width="12.42578125" style="87" customWidth="1"/>
    <col min="37" max="37" width="8.7109375" style="87"/>
    <col min="38" max="38" width="43.42578125" style="87" bestFit="1" customWidth="1"/>
    <col min="39" max="39" width="8.28515625" style="87" bestFit="1" customWidth="1"/>
    <col min="40" max="40" width="5.7109375" style="87" bestFit="1" customWidth="1"/>
    <col min="41" max="42" width="14.85546875" style="87" customWidth="1"/>
    <col min="43" max="43" width="6.85546875" style="87" bestFit="1" customWidth="1"/>
    <col min="44" max="44" width="9.140625" style="87" bestFit="1" customWidth="1"/>
    <col min="45" max="45" width="12.140625" style="87" bestFit="1" customWidth="1"/>
    <col min="46" max="46" width="13.42578125" style="87" bestFit="1" customWidth="1"/>
    <col min="47" max="47" width="12.140625" style="87" bestFit="1" customWidth="1"/>
    <col min="48" max="48" width="12.42578125" style="87" customWidth="1"/>
    <col min="49" max="49" width="8.7109375" style="87"/>
    <col min="50" max="50" width="30.140625" style="87" bestFit="1" customWidth="1"/>
    <col min="51" max="51" width="8.28515625" style="87" bestFit="1" customWidth="1"/>
    <col min="52" max="52" width="5.7109375" style="87" bestFit="1" customWidth="1"/>
    <col min="53" max="54" width="14.85546875" style="87" customWidth="1"/>
    <col min="55" max="55" width="6.85546875" style="87" bestFit="1" customWidth="1"/>
    <col min="56" max="56" width="9.140625" style="87" bestFit="1" customWidth="1"/>
    <col min="57" max="57" width="12.140625" style="87" bestFit="1" customWidth="1"/>
    <col min="58" max="58" width="13.42578125" style="87" bestFit="1" customWidth="1"/>
    <col min="59" max="59" width="12.140625" style="87" bestFit="1" customWidth="1"/>
    <col min="60" max="60" width="12.42578125" style="87" customWidth="1"/>
    <col min="61" max="61" width="8.7109375" style="87"/>
    <col min="62" max="62" width="33.140625" style="87" bestFit="1" customWidth="1"/>
    <col min="63" max="63" width="8.28515625" style="87" bestFit="1" customWidth="1"/>
    <col min="64" max="64" width="5.7109375" style="87" bestFit="1" customWidth="1"/>
    <col min="65" max="66" width="15" style="87" customWidth="1"/>
    <col min="67" max="67" width="6.85546875" style="87" bestFit="1" customWidth="1"/>
    <col min="68" max="68" width="9.140625" style="87" bestFit="1" customWidth="1"/>
    <col min="69" max="69" width="12.140625" style="87" bestFit="1" customWidth="1"/>
    <col min="70" max="70" width="13.42578125" style="87" bestFit="1" customWidth="1"/>
    <col min="71" max="71" width="12.140625" style="87" bestFit="1" customWidth="1"/>
    <col min="72" max="16384" width="8.7109375" style="87"/>
  </cols>
  <sheetData>
    <row r="2" spans="2:71" ht="23.25" x14ac:dyDescent="0.35">
      <c r="B2" s="205" t="s">
        <v>890</v>
      </c>
      <c r="C2" s="205"/>
      <c r="D2" s="205"/>
      <c r="E2" s="205"/>
    </row>
    <row r="4" spans="2:71" x14ac:dyDescent="0.25">
      <c r="L4" s="113"/>
      <c r="M4" s="114"/>
      <c r="X4" s="113"/>
      <c r="Y4" s="114"/>
    </row>
    <row r="5" spans="2:71" ht="18.75" x14ac:dyDescent="0.3">
      <c r="B5" s="56" t="s">
        <v>293</v>
      </c>
      <c r="L5" s="113"/>
      <c r="M5" s="114"/>
      <c r="N5" s="56" t="s">
        <v>294</v>
      </c>
      <c r="X5" s="113"/>
      <c r="Y5" s="114"/>
      <c r="Z5" s="56" t="s">
        <v>683</v>
      </c>
      <c r="AL5" s="56" t="s">
        <v>686</v>
      </c>
      <c r="AX5" s="56" t="s">
        <v>689</v>
      </c>
      <c r="BJ5" s="56" t="s">
        <v>692</v>
      </c>
    </row>
    <row r="6" spans="2:71" x14ac:dyDescent="0.25">
      <c r="L6" s="113"/>
      <c r="M6" s="114"/>
      <c r="X6" s="113"/>
      <c r="Y6" s="114"/>
    </row>
    <row r="7" spans="2:71" x14ac:dyDescent="0.25">
      <c r="B7" s="88"/>
      <c r="E7" s="89" t="s">
        <v>213</v>
      </c>
      <c r="F7" s="89"/>
      <c r="L7" s="113"/>
      <c r="M7" s="114"/>
      <c r="N7" s="88"/>
      <c r="Q7" s="89" t="s">
        <v>213</v>
      </c>
      <c r="R7" s="89"/>
      <c r="X7" s="113"/>
      <c r="Y7" s="114"/>
      <c r="Z7" s="88"/>
      <c r="AC7" s="89" t="s">
        <v>213</v>
      </c>
      <c r="AD7" s="89"/>
      <c r="AL7" s="88"/>
      <c r="AO7" s="89" t="s">
        <v>213</v>
      </c>
      <c r="AP7" s="89"/>
      <c r="AX7" s="88"/>
      <c r="BA7" s="89" t="s">
        <v>213</v>
      </c>
      <c r="BB7" s="89"/>
      <c r="BJ7" s="88"/>
      <c r="BM7" s="89" t="s">
        <v>213</v>
      </c>
      <c r="BN7" s="89"/>
    </row>
    <row r="8" spans="2:71" x14ac:dyDescent="0.25">
      <c r="B8" s="88" t="s">
        <v>234</v>
      </c>
      <c r="C8" s="59" t="str">
        <f>'User inputs - run and wind farm'!O19</f>
        <v>-</v>
      </c>
      <c r="H8" s="207" t="s">
        <v>214</v>
      </c>
      <c r="I8" s="208"/>
      <c r="J8" s="90" t="s">
        <v>215</v>
      </c>
      <c r="K8" s="91"/>
      <c r="L8" s="113"/>
      <c r="M8" s="114"/>
      <c r="N8" s="88" t="s">
        <v>234</v>
      </c>
      <c r="O8" s="59" t="str">
        <f>'User inputs - run and wind farm'!O19</f>
        <v>-</v>
      </c>
      <c r="T8" s="207" t="s">
        <v>214</v>
      </c>
      <c r="U8" s="208"/>
      <c r="V8" s="90" t="s">
        <v>215</v>
      </c>
      <c r="W8" s="121"/>
      <c r="X8" s="113"/>
      <c r="Y8" s="114"/>
      <c r="Z8" s="88" t="s">
        <v>234</v>
      </c>
      <c r="AA8" s="59" t="str">
        <f>'User inputs - run and wind farm'!O19</f>
        <v>-</v>
      </c>
      <c r="AF8" s="207" t="s">
        <v>214</v>
      </c>
      <c r="AG8" s="208"/>
      <c r="AH8" s="90" t="s">
        <v>215</v>
      </c>
      <c r="AI8" s="121"/>
      <c r="AL8" s="88" t="s">
        <v>234</v>
      </c>
      <c r="AM8" s="59" t="str">
        <f>'User inputs - run and wind farm'!O19</f>
        <v>-</v>
      </c>
      <c r="AR8" s="207" t="s">
        <v>214</v>
      </c>
      <c r="AS8" s="208"/>
      <c r="AT8" s="90" t="s">
        <v>215</v>
      </c>
      <c r="AU8" s="121"/>
      <c r="AX8" s="88" t="s">
        <v>234</v>
      </c>
      <c r="AY8" s="59" t="str">
        <f>'User inputs - run and wind farm'!O19</f>
        <v>-</v>
      </c>
      <c r="BD8" s="207" t="s">
        <v>214</v>
      </c>
      <c r="BE8" s="208"/>
      <c r="BF8" s="90" t="s">
        <v>215</v>
      </c>
      <c r="BG8" s="121"/>
      <c r="BJ8" s="88" t="s">
        <v>234</v>
      </c>
      <c r="BK8" s="59" t="str">
        <f>'User inputs - run and wind farm'!O19</f>
        <v>-</v>
      </c>
      <c r="BP8" s="207" t="s">
        <v>214</v>
      </c>
      <c r="BQ8" s="208"/>
      <c r="BR8" s="90" t="s">
        <v>215</v>
      </c>
      <c r="BS8" s="91"/>
    </row>
    <row r="9" spans="2:71" x14ac:dyDescent="0.25">
      <c r="B9" s="88" t="s">
        <v>29</v>
      </c>
      <c r="C9" s="59" t="str">
        <f>'User inputs - run and wind farm'!M19</f>
        <v>-</v>
      </c>
      <c r="E9" s="92" t="s">
        <v>216</v>
      </c>
      <c r="F9" s="92" t="s">
        <v>217</v>
      </c>
      <c r="G9" s="93" t="s">
        <v>218</v>
      </c>
      <c r="H9" s="92" t="s">
        <v>219</v>
      </c>
      <c r="I9" s="93"/>
      <c r="J9" s="94" t="s">
        <v>219</v>
      </c>
      <c r="K9" s="93"/>
      <c r="L9" s="113"/>
      <c r="M9" s="114"/>
      <c r="N9" s="88" t="s">
        <v>29</v>
      </c>
      <c r="O9" s="59" t="str">
        <f>'User inputs - run and wind farm'!M19</f>
        <v>-</v>
      </c>
      <c r="Q9" s="92" t="s">
        <v>216</v>
      </c>
      <c r="R9" s="92" t="s">
        <v>217</v>
      </c>
      <c r="S9" s="93" t="s">
        <v>218</v>
      </c>
      <c r="T9" s="92" t="s">
        <v>219</v>
      </c>
      <c r="U9" s="93"/>
      <c r="V9" s="94" t="s">
        <v>219</v>
      </c>
      <c r="W9" s="92"/>
      <c r="X9" s="113"/>
      <c r="Y9" s="114"/>
      <c r="Z9" s="88" t="s">
        <v>29</v>
      </c>
      <c r="AA9" s="59" t="str">
        <f>'User inputs - run and wind farm'!M19</f>
        <v>-</v>
      </c>
      <c r="AC9" s="92" t="s">
        <v>216</v>
      </c>
      <c r="AD9" s="92" t="s">
        <v>217</v>
      </c>
      <c r="AE9" s="93" t="s">
        <v>218</v>
      </c>
      <c r="AF9" s="92" t="s">
        <v>219</v>
      </c>
      <c r="AG9" s="93"/>
      <c r="AH9" s="94" t="s">
        <v>219</v>
      </c>
      <c r="AI9" s="92"/>
      <c r="AL9" s="88" t="s">
        <v>29</v>
      </c>
      <c r="AM9" s="59" t="str">
        <f>'User inputs - run and wind farm'!M19</f>
        <v>-</v>
      </c>
      <c r="AO9" s="92" t="s">
        <v>216</v>
      </c>
      <c r="AP9" s="92" t="s">
        <v>217</v>
      </c>
      <c r="AQ9" s="93" t="s">
        <v>218</v>
      </c>
      <c r="AR9" s="92" t="s">
        <v>219</v>
      </c>
      <c r="AS9" s="93"/>
      <c r="AT9" s="94" t="s">
        <v>219</v>
      </c>
      <c r="AU9" s="92"/>
      <c r="AX9" s="88" t="s">
        <v>29</v>
      </c>
      <c r="AY9" s="59" t="str">
        <f>'User inputs - run and wind farm'!M19</f>
        <v>-</v>
      </c>
      <c r="BA9" s="92" t="s">
        <v>216</v>
      </c>
      <c r="BB9" s="92" t="s">
        <v>217</v>
      </c>
      <c r="BC9" s="93" t="s">
        <v>218</v>
      </c>
      <c r="BD9" s="92" t="s">
        <v>219</v>
      </c>
      <c r="BE9" s="93"/>
      <c r="BF9" s="94" t="s">
        <v>219</v>
      </c>
      <c r="BG9" s="92"/>
      <c r="BJ9" s="88" t="s">
        <v>29</v>
      </c>
      <c r="BK9" s="59" t="str">
        <f>'User inputs - run and wind farm'!M19</f>
        <v>-</v>
      </c>
      <c r="BM9" s="92" t="s">
        <v>216</v>
      </c>
      <c r="BN9" s="92" t="s">
        <v>217</v>
      </c>
      <c r="BO9" s="93" t="s">
        <v>218</v>
      </c>
      <c r="BP9" s="92" t="s">
        <v>219</v>
      </c>
      <c r="BQ9" s="93"/>
      <c r="BR9" s="94" t="s">
        <v>219</v>
      </c>
      <c r="BS9" s="93"/>
    </row>
    <row r="10" spans="2:71" x14ac:dyDescent="0.25">
      <c r="B10" s="88" t="s">
        <v>247</v>
      </c>
      <c r="C10" s="59" t="str">
        <f>'User inputs - run and wind farm'!N19</f>
        <v>-</v>
      </c>
      <c r="D10" s="95" t="e">
        <f>C10*PI()/180</f>
        <v>#VALUE!</v>
      </c>
      <c r="E10" s="92" t="s">
        <v>220</v>
      </c>
      <c r="F10" s="92" t="s">
        <v>221</v>
      </c>
      <c r="G10" s="93" t="s">
        <v>222</v>
      </c>
      <c r="H10" s="92" t="s">
        <v>223</v>
      </c>
      <c r="I10" s="93" t="s">
        <v>224</v>
      </c>
      <c r="J10" s="94" t="s">
        <v>223</v>
      </c>
      <c r="K10" s="93" t="s">
        <v>224</v>
      </c>
      <c r="L10" s="113"/>
      <c r="M10" s="114"/>
      <c r="N10" s="88" t="s">
        <v>247</v>
      </c>
      <c r="O10" s="59" t="str">
        <f>'User inputs - run and wind farm'!N19</f>
        <v>-</v>
      </c>
      <c r="P10" s="95" t="e">
        <f>O10*PI()/180</f>
        <v>#VALUE!</v>
      </c>
      <c r="Q10" s="92" t="s">
        <v>220</v>
      </c>
      <c r="R10" s="92" t="s">
        <v>221</v>
      </c>
      <c r="S10" s="93" t="s">
        <v>222</v>
      </c>
      <c r="T10" s="92" t="s">
        <v>223</v>
      </c>
      <c r="U10" s="93" t="s">
        <v>224</v>
      </c>
      <c r="V10" s="94" t="s">
        <v>223</v>
      </c>
      <c r="W10" s="92" t="s">
        <v>224</v>
      </c>
      <c r="X10" s="113"/>
      <c r="Y10" s="114"/>
      <c r="Z10" s="88" t="s">
        <v>247</v>
      </c>
      <c r="AA10" s="59" t="str">
        <f>'User inputs - run and wind farm'!N19</f>
        <v>-</v>
      </c>
      <c r="AB10" s="95" t="e">
        <f>AA10*PI()/180</f>
        <v>#VALUE!</v>
      </c>
      <c r="AC10" s="92" t="s">
        <v>220</v>
      </c>
      <c r="AD10" s="92" t="s">
        <v>221</v>
      </c>
      <c r="AE10" s="93" t="s">
        <v>222</v>
      </c>
      <c r="AF10" s="92" t="s">
        <v>223</v>
      </c>
      <c r="AG10" s="93" t="s">
        <v>224</v>
      </c>
      <c r="AH10" s="94" t="s">
        <v>223</v>
      </c>
      <c r="AI10" s="92" t="s">
        <v>224</v>
      </c>
      <c r="AL10" s="88" t="s">
        <v>247</v>
      </c>
      <c r="AM10" s="59" t="str">
        <f>'User inputs - run and wind farm'!N19</f>
        <v>-</v>
      </c>
      <c r="AN10" s="95" t="e">
        <f>AM10*PI()/180</f>
        <v>#VALUE!</v>
      </c>
      <c r="AO10" s="92" t="s">
        <v>220</v>
      </c>
      <c r="AP10" s="92" t="s">
        <v>221</v>
      </c>
      <c r="AQ10" s="93" t="s">
        <v>222</v>
      </c>
      <c r="AR10" s="92" t="s">
        <v>223</v>
      </c>
      <c r="AS10" s="93" t="s">
        <v>224</v>
      </c>
      <c r="AT10" s="94" t="s">
        <v>223</v>
      </c>
      <c r="AU10" s="92" t="s">
        <v>224</v>
      </c>
      <c r="AX10" s="88" t="s">
        <v>247</v>
      </c>
      <c r="AY10" s="59" t="str">
        <f>'User inputs - run and wind farm'!N19</f>
        <v>-</v>
      </c>
      <c r="AZ10" s="95" t="e">
        <f>AY10*PI()/180</f>
        <v>#VALUE!</v>
      </c>
      <c r="BA10" s="92" t="s">
        <v>220</v>
      </c>
      <c r="BB10" s="92" t="s">
        <v>221</v>
      </c>
      <c r="BC10" s="93" t="s">
        <v>222</v>
      </c>
      <c r="BD10" s="92" t="s">
        <v>223</v>
      </c>
      <c r="BE10" s="93" t="s">
        <v>224</v>
      </c>
      <c r="BF10" s="94" t="s">
        <v>223</v>
      </c>
      <c r="BG10" s="92" t="s">
        <v>224</v>
      </c>
      <c r="BJ10" s="88" t="s">
        <v>247</v>
      </c>
      <c r="BK10" s="59" t="str">
        <f>'User inputs - run and wind farm'!N19</f>
        <v>-</v>
      </c>
      <c r="BL10" s="95" t="e">
        <f>BK10*PI()/180</f>
        <v>#VALUE!</v>
      </c>
      <c r="BM10" s="92" t="s">
        <v>220</v>
      </c>
      <c r="BN10" s="92" t="s">
        <v>221</v>
      </c>
      <c r="BO10" s="93" t="s">
        <v>222</v>
      </c>
      <c r="BP10" s="92" t="s">
        <v>223</v>
      </c>
      <c r="BQ10" s="93" t="s">
        <v>224</v>
      </c>
      <c r="BR10" s="94" t="s">
        <v>223</v>
      </c>
      <c r="BS10" s="93" t="s">
        <v>224</v>
      </c>
    </row>
    <row r="11" spans="2:71" x14ac:dyDescent="0.25">
      <c r="B11" s="88"/>
      <c r="C11" s="88"/>
      <c r="D11" s="96"/>
      <c r="E11" s="97"/>
      <c r="F11" s="97"/>
      <c r="G11" s="98"/>
      <c r="I11" s="99"/>
      <c r="J11" s="100"/>
      <c r="K11" s="99"/>
      <c r="L11" s="113"/>
      <c r="M11" s="114"/>
      <c r="N11" s="88"/>
      <c r="O11" s="88"/>
      <c r="P11" s="96"/>
      <c r="Q11" s="97"/>
      <c r="R11" s="97"/>
      <c r="S11" s="98"/>
      <c r="U11" s="99"/>
      <c r="V11" s="100"/>
      <c r="X11" s="113"/>
      <c r="Y11" s="114"/>
      <c r="Z11" s="88"/>
      <c r="AA11" s="88"/>
      <c r="AB11" s="96"/>
      <c r="AC11" s="97"/>
      <c r="AD11" s="97"/>
      <c r="AE11" s="98"/>
      <c r="AG11" s="99"/>
      <c r="AH11" s="100"/>
      <c r="AL11" s="88"/>
      <c r="AM11" s="88"/>
      <c r="AN11" s="96"/>
      <c r="AO11" s="97"/>
      <c r="AP11" s="97"/>
      <c r="AQ11" s="98"/>
      <c r="AS11" s="99"/>
      <c r="AT11" s="100"/>
      <c r="AX11" s="88"/>
      <c r="AY11" s="88"/>
      <c r="AZ11" s="96"/>
      <c r="BA11" s="97"/>
      <c r="BB11" s="97"/>
      <c r="BC11" s="98"/>
      <c r="BE11" s="99"/>
      <c r="BF11" s="100"/>
      <c r="BJ11" s="88"/>
      <c r="BK11" s="88"/>
      <c r="BL11" s="96"/>
      <c r="BM11" s="97"/>
      <c r="BN11" s="97"/>
      <c r="BO11" s="98"/>
      <c r="BQ11" s="99"/>
      <c r="BR11" s="100"/>
      <c r="BS11" s="99"/>
    </row>
    <row r="12" spans="2:71" x14ac:dyDescent="0.25">
      <c r="B12" s="88" t="s">
        <v>225</v>
      </c>
      <c r="C12" s="59" t="s">
        <v>16</v>
      </c>
      <c r="D12" s="101"/>
      <c r="E12" s="59">
        <v>0</v>
      </c>
      <c r="F12" s="59"/>
      <c r="G12" s="59"/>
      <c r="H12" s="59"/>
      <c r="I12" s="59">
        <v>1</v>
      </c>
      <c r="J12" s="59"/>
      <c r="K12" s="59">
        <v>1</v>
      </c>
      <c r="L12" s="113"/>
      <c r="M12" s="114"/>
      <c r="N12" s="88" t="s">
        <v>225</v>
      </c>
      <c r="O12" s="59" t="s">
        <v>13</v>
      </c>
      <c r="P12" s="101"/>
      <c r="Q12" s="59">
        <v>0</v>
      </c>
      <c r="R12" s="59"/>
      <c r="S12" s="59"/>
      <c r="T12" s="59"/>
      <c r="U12" s="59">
        <v>1</v>
      </c>
      <c r="V12" s="59"/>
      <c r="W12" s="58">
        <v>1</v>
      </c>
      <c r="X12" s="113"/>
      <c r="Y12" s="114"/>
      <c r="Z12" s="88" t="s">
        <v>225</v>
      </c>
      <c r="AA12" s="59" t="s">
        <v>670</v>
      </c>
      <c r="AB12" s="101"/>
      <c r="AC12" s="59">
        <v>0</v>
      </c>
      <c r="AD12" s="59"/>
      <c r="AE12" s="59"/>
      <c r="AF12" s="59"/>
      <c r="AG12" s="59">
        <v>1</v>
      </c>
      <c r="AH12" s="59"/>
      <c r="AI12" s="58">
        <v>1</v>
      </c>
      <c r="AL12" s="88" t="s">
        <v>225</v>
      </c>
      <c r="AM12" s="59" t="s">
        <v>680</v>
      </c>
      <c r="AN12" s="101"/>
      <c r="AO12" s="59">
        <v>0</v>
      </c>
      <c r="AP12" s="59"/>
      <c r="AQ12" s="59"/>
      <c r="AR12" s="59"/>
      <c r="AS12" s="59">
        <v>1</v>
      </c>
      <c r="AT12" s="59"/>
      <c r="AU12" s="58">
        <v>1</v>
      </c>
      <c r="AX12" s="88" t="s">
        <v>225</v>
      </c>
      <c r="AY12" s="59" t="s">
        <v>681</v>
      </c>
      <c r="AZ12" s="101"/>
      <c r="BA12" s="59">
        <v>0</v>
      </c>
      <c r="BB12" s="59"/>
      <c r="BC12" s="59"/>
      <c r="BD12" s="59"/>
      <c r="BE12" s="59">
        <v>1</v>
      </c>
      <c r="BF12" s="59"/>
      <c r="BG12" s="58">
        <v>1</v>
      </c>
      <c r="BJ12" s="88" t="s">
        <v>225</v>
      </c>
      <c r="BK12" s="59" t="s">
        <v>682</v>
      </c>
      <c r="BL12" s="101"/>
      <c r="BM12" s="59">
        <v>0</v>
      </c>
      <c r="BN12" s="59"/>
      <c r="BO12" s="59"/>
      <c r="BP12" s="59"/>
      <c r="BQ12" s="59">
        <v>1</v>
      </c>
      <c r="BR12" s="59"/>
      <c r="BS12" s="59">
        <v>1</v>
      </c>
    </row>
    <row r="13" spans="2:71" x14ac:dyDescent="0.25">
      <c r="B13" s="88" t="s">
        <v>290</v>
      </c>
      <c r="C13" s="59">
        <f>'Default parameters'!C6</f>
        <v>0.39</v>
      </c>
      <c r="E13" s="59">
        <f>E12+C$25</f>
        <v>0.05</v>
      </c>
      <c r="F13" s="60">
        <v>0.73</v>
      </c>
      <c r="G13" s="60" t="e">
        <f>$C$17*$C$20/(E13*($C$18)*2*PI())</f>
        <v>#VALUE!</v>
      </c>
      <c r="H13" s="60" t="e">
        <f>ABS($C$9*$F13*SIN($D$10)+($G13*$C$9*$F13*COS($D$10)))+IF($G13&lt;$C$23,$C$13,$C$14*$D$15*$G13)</f>
        <v>#VALUE!</v>
      </c>
      <c r="I13" s="60" t="e">
        <f t="shared" ref="I13:I32" si="0">MIN(1,($C$8/$C$20)*H13/$C$17)</f>
        <v>#VALUE!</v>
      </c>
      <c r="J13" s="60" t="e">
        <f>ABS(-$C$9*$F13*SIN($D$10)+($G13*$C$9*$F13*COS($D$10)))+IF($G13&lt;$C$23,$C$13,$C$14*$D$15*$G13)</f>
        <v>#VALUE!</v>
      </c>
      <c r="K13" s="60" t="e">
        <f t="shared" ref="K13:K32" si="1">MIN(1,($C$8/$C$20)*J13/$C$17)</f>
        <v>#VALUE!</v>
      </c>
      <c r="L13" s="113"/>
      <c r="M13" s="114"/>
      <c r="N13" s="88" t="s">
        <v>290</v>
      </c>
      <c r="O13" s="59">
        <f>'Default parameters'!D6</f>
        <v>0.94</v>
      </c>
      <c r="Q13" s="59">
        <f>Q12+O$25</f>
        <v>0.05</v>
      </c>
      <c r="R13" s="60">
        <v>0.73</v>
      </c>
      <c r="S13" s="60" t="e">
        <f>$O$17*$O$20/(Q13*($O$18)*2*PI())</f>
        <v>#VALUE!</v>
      </c>
      <c r="T13" s="60" t="e">
        <f>ABS($O$9*$R13*SIN($P$10)+($S13*$O$9*$R13*COS($P$10)))+IF($S13&lt;$O$23,$O$13,$O$14*$P$15*$S13)</f>
        <v>#VALUE!</v>
      </c>
      <c r="U13" s="60" t="e">
        <f>MIN(1,($O$8/$O$20)*T13/$O$17)</f>
        <v>#VALUE!</v>
      </c>
      <c r="V13" s="60" t="e">
        <f>ABS(-$O$9*$R13*SIN($P$10)+($S13*$O$9*$R13*COS($P$10)))+IF($S13&lt;$O$23,$O$13,$O$14*$P$15*$S13)</f>
        <v>#VALUE!</v>
      </c>
      <c r="W13" s="122" t="e">
        <f>MIN(1,($O$8/$O$20)*V13/$O$17)</f>
        <v>#VALUE!</v>
      </c>
      <c r="X13" s="113"/>
      <c r="Y13" s="114"/>
      <c r="Z13" s="88" t="s">
        <v>290</v>
      </c>
      <c r="AA13" s="59">
        <f>'Default parameters'!E6</f>
        <v>0.71</v>
      </c>
      <c r="AC13" s="59">
        <f>AC12+AA$25</f>
        <v>0.05</v>
      </c>
      <c r="AD13" s="60">
        <v>0.73</v>
      </c>
      <c r="AE13" s="60" t="e">
        <f>AA$17*AA$20/(AC13*(AA$18)*2*PI())</f>
        <v>#VALUE!</v>
      </c>
      <c r="AF13" s="60" t="e">
        <f>ABS(AA$9*AD13*SIN(AB$10)+(AE13*AA$9*AD13*COS(AB$10)))+IF(AE13&lt;AA$23,AA$13,AA$14*AB$15*AE13)</f>
        <v>#VALUE!</v>
      </c>
      <c r="AG13" s="60" t="e">
        <f>MIN(1,(AA$8/AA$20)*AF13/AA$17)</f>
        <v>#VALUE!</v>
      </c>
      <c r="AH13" s="60" t="e">
        <f>ABS(-AA$9*AD13*SIN(AB$10)+(AE13*AA$9*AD13*COS(AB$10)))+IF(AE13&lt;AA$23,AA$13,AA$14*AB$15*AE13)</f>
        <v>#VALUE!</v>
      </c>
      <c r="AI13" s="122" t="e">
        <f>MIN(1,(AA$8/AA$20)*AH13/AA$17)</f>
        <v>#VALUE!</v>
      </c>
      <c r="AL13" s="88" t="s">
        <v>290</v>
      </c>
      <c r="AM13" s="59">
        <f>'Default parameters'!F6</f>
        <v>0.57999999999999996</v>
      </c>
      <c r="AO13" s="59">
        <f>AO12+AM$25</f>
        <v>0.05</v>
      </c>
      <c r="AP13" s="60">
        <v>0.73</v>
      </c>
      <c r="AQ13" s="60" t="e">
        <f>AM$17*AM$20/(AO13*(AM$18)*2*PI())</f>
        <v>#VALUE!</v>
      </c>
      <c r="AR13" s="60" t="e">
        <f>ABS(AM$9*AP13*SIN(AN$10)+(AQ13*AM$9*AP13*COS(AN$10)))+IF(AQ13&lt;AM$23,AM$13,AM$14*AN$15*AQ13)</f>
        <v>#VALUE!</v>
      </c>
      <c r="AS13" s="60" t="e">
        <f>MIN(1,(AM$8/AM$20)*AR13/AM$17)</f>
        <v>#VALUE!</v>
      </c>
      <c r="AT13" s="60" t="e">
        <f>ABS(-AM$9*AP13*SIN(AN$10)+(AQ13*AM$9*AP13*COS(AN$10)))+IF(AQ13&lt;AM$23,AM$13,AM$14*AN$15*AQ13)</f>
        <v>#VALUE!</v>
      </c>
      <c r="AU13" s="122" t="e">
        <f>MIN(1,(AM$8/AM$20)*AT13/AM$17)</f>
        <v>#VALUE!</v>
      </c>
      <c r="AX13" s="88" t="s">
        <v>290</v>
      </c>
      <c r="AY13" s="60">
        <f>'Default parameters'!G6</f>
        <v>0.6</v>
      </c>
      <c r="BA13" s="59">
        <f>BA12+AY$25</f>
        <v>0.05</v>
      </c>
      <c r="BB13" s="60">
        <v>0.73</v>
      </c>
      <c r="BC13" s="60" t="e">
        <f>$AY$17*$AY$20/(BA13*($AY$18)*2*PI())</f>
        <v>#VALUE!</v>
      </c>
      <c r="BD13" s="60" t="e">
        <f>ABS($AY$9*$BB13*SIN($AZ$10)+($BC13*$AY$9*$BB13*COS($AZ$10)))+IF($BC13&lt;$AY$23,$AY$13,$AY$14*$AZ$15*$BC13)</f>
        <v>#VALUE!</v>
      </c>
      <c r="BE13" s="60" t="e">
        <f>MIN(1,($AY$8/$AY$20)*BD13/$AY$17)</f>
        <v>#VALUE!</v>
      </c>
      <c r="BF13" s="60" t="e">
        <f>ABS(-$AY$9*$BB13*SIN($AZ$10)+($BC13*$AY$9*$BB13*COS($AZ$10)))+IF($BC13&lt;$AY$23,$AY$13,$AY$14*$AZ$15*$BC13)</f>
        <v>#VALUE!</v>
      </c>
      <c r="BG13" s="122" t="e">
        <f>MIN(1,($AY$8/$AY$20)*BF13/$AY$17)</f>
        <v>#VALUE!</v>
      </c>
      <c r="BJ13" s="88" t="s">
        <v>290</v>
      </c>
      <c r="BK13" s="59">
        <f>'Default parameters'!H6</f>
        <v>0.34</v>
      </c>
      <c r="BM13" s="59">
        <f>BM12+BK$25</f>
        <v>0.05</v>
      </c>
      <c r="BN13" s="60">
        <v>0.73</v>
      </c>
      <c r="BO13" s="60" t="e">
        <f>BK$17*BK$20/(BM13*(BK$18)*2*PI())</f>
        <v>#VALUE!</v>
      </c>
      <c r="BP13" s="60" t="e">
        <f>ABS(BK$9*BN13*SIN(BL$10)+(BO13*BK$9*BN13*COS(BL$10)))+IF(BO13&lt;BK$23,BK$13,BK$14*BL$15*BO13)</f>
        <v>#VALUE!</v>
      </c>
      <c r="BQ13" s="60" t="e">
        <f>MIN(1,(BK$8/BK$20)*BP13/BK$17)</f>
        <v>#VALUE!</v>
      </c>
      <c r="BR13" s="60" t="e">
        <f>ABS(-BK$9*BN13*SIN(BL$10)+(BO13*BK$9*BN13*COS(BL$10)))+IF(BO13&lt;BK$23,BK$13,BK$14*BL$15*BO13)</f>
        <v>#VALUE!</v>
      </c>
      <c r="BS13" s="60" t="e">
        <f>MIN(1,(BK$8/BK$20)*BR13/BK$17)</f>
        <v>#VALUE!</v>
      </c>
    </row>
    <row r="14" spans="2:71" x14ac:dyDescent="0.25">
      <c r="B14" s="88" t="s">
        <v>291</v>
      </c>
      <c r="C14" s="59">
        <f>'Default parameters'!C7</f>
        <v>1.08</v>
      </c>
      <c r="E14" s="59">
        <f t="shared" ref="E14:E32" si="2">E13+C$25</f>
        <v>0.1</v>
      </c>
      <c r="F14" s="60">
        <v>0.79</v>
      </c>
      <c r="G14" s="60" t="e">
        <f t="shared" ref="G14:G32" si="3">$C$17*$C$20/(E14*($C$18)*2*PI())</f>
        <v>#VALUE!</v>
      </c>
      <c r="H14" s="60" t="e">
        <f t="shared" ref="H14:H32" si="4">ABS($C$9*$F14*SIN($D$10)+($G14*$C$9*$F14*COS($D$10)))+IF($G14&lt;$C$23,$C$13,$C$14*$D$15*$G14)</f>
        <v>#VALUE!</v>
      </c>
      <c r="I14" s="60" t="e">
        <f t="shared" si="0"/>
        <v>#VALUE!</v>
      </c>
      <c r="J14" s="60" t="e">
        <f t="shared" ref="J14:J32" si="5">ABS(-$C$9*$F14*SIN($D$10)+($G14*$C$9*$F14*COS($D$10)))+IF($G14&lt;$C$23,$C$13,$C$14*$D$15*$G14)</f>
        <v>#VALUE!</v>
      </c>
      <c r="K14" s="60" t="e">
        <f t="shared" si="1"/>
        <v>#VALUE!</v>
      </c>
      <c r="L14" s="113"/>
      <c r="M14" s="114"/>
      <c r="N14" s="88" t="s">
        <v>291</v>
      </c>
      <c r="O14" s="59">
        <f>'Default parameters'!D7</f>
        <v>1.72</v>
      </c>
      <c r="P14" s="102"/>
      <c r="Q14" s="59">
        <f t="shared" ref="Q14:Q32" si="6">Q13+O$25</f>
        <v>0.1</v>
      </c>
      <c r="R14" s="60">
        <v>0.79</v>
      </c>
      <c r="S14" s="60" t="e">
        <f t="shared" ref="S14:S32" si="7">$O$17*$O$20/(Q14*($O$18)*2*PI())</f>
        <v>#VALUE!</v>
      </c>
      <c r="T14" s="60" t="e">
        <f t="shared" ref="T14:T32" si="8">ABS($O$9*$R14*SIN($P$10)+($S14*$O$9*$R14*COS($P$10)))+IF($S14&lt;$O$23,$O$13,$O$14*$P$15*$S14)</f>
        <v>#VALUE!</v>
      </c>
      <c r="U14" s="60" t="e">
        <f t="shared" ref="U14:U32" si="9">MIN(1,($O$8/$O$20)*T14/$O$17)</f>
        <v>#VALUE!</v>
      </c>
      <c r="V14" s="60" t="e">
        <f t="shared" ref="V14:V32" si="10">ABS(-$O$9*$R14*SIN($P$10)+($S14*$O$9*$R14*COS($P$10)))+IF($S14&lt;$O$23,$O$13,$O$14*$P$15*$S14)</f>
        <v>#VALUE!</v>
      </c>
      <c r="W14" s="122" t="e">
        <f t="shared" ref="W14:W32" si="11">MIN(1,($O$8/$O$20)*V14/$O$17)</f>
        <v>#VALUE!</v>
      </c>
      <c r="X14" s="113"/>
      <c r="Y14" s="114"/>
      <c r="Z14" s="88" t="s">
        <v>291</v>
      </c>
      <c r="AA14" s="59">
        <f>'Default parameters'!E7</f>
        <v>1.58</v>
      </c>
      <c r="AB14" s="102"/>
      <c r="AC14" s="59">
        <f t="shared" ref="AC14:AC32" si="12">AC13+AA$25</f>
        <v>0.1</v>
      </c>
      <c r="AD14" s="60">
        <v>0.79</v>
      </c>
      <c r="AE14" s="60" t="e">
        <f t="shared" ref="AE14:AE32" si="13">AA$17*AA$20/(AC14*(AA$18)*2*PI())</f>
        <v>#VALUE!</v>
      </c>
      <c r="AF14" s="60" t="e">
        <f t="shared" ref="AF14:AF32" si="14">ABS(AA$9*AD14*SIN(AB$10)+(AE14*AA$9*AD14*COS(AB$10)))+IF(AE14&lt;AA$23,AA$13,AA$14*AB$15*AE14)</f>
        <v>#VALUE!</v>
      </c>
      <c r="AG14" s="60" t="e">
        <f t="shared" ref="AG14:AG32" si="15">MIN(1,(AA$8/AA$20)*AF14/AA$17)</f>
        <v>#VALUE!</v>
      </c>
      <c r="AH14" s="60" t="e">
        <f t="shared" ref="AH14:AH32" si="16">ABS(-AA$9*AD14*SIN(AB$10)+(AE14*AA$9*AD14*COS(AB$10)))+IF(AE14&lt;AA$23,AA$13,AA$14*AB$15*AE14)</f>
        <v>#VALUE!</v>
      </c>
      <c r="AI14" s="122" t="e">
        <f t="shared" ref="AI14:AI32" si="17">MIN(1,(AA$8/AA$20)*AH14/AA$17)</f>
        <v>#VALUE!</v>
      </c>
      <c r="AL14" s="88" t="s">
        <v>291</v>
      </c>
      <c r="AM14" s="59">
        <f>'Default parameters'!F7</f>
        <v>1.42</v>
      </c>
      <c r="AN14" s="102"/>
      <c r="AO14" s="59">
        <f t="shared" ref="AO14:AO32" si="18">AO13+AM$25</f>
        <v>0.1</v>
      </c>
      <c r="AP14" s="60">
        <v>0.79</v>
      </c>
      <c r="AQ14" s="60" t="e">
        <f t="shared" ref="AQ14:AQ32" si="19">AM$17*AM$20/(AO14*(AM$18)*2*PI())</f>
        <v>#VALUE!</v>
      </c>
      <c r="AR14" s="60" t="e">
        <f t="shared" ref="AR14:AR32" si="20">ABS(AM$9*AP14*SIN(AN$10)+(AQ14*AM$9*AP14*COS(AN$10)))+IF(AQ14&lt;AM$23,AM$13,AM$14*AN$15*AQ14)</f>
        <v>#VALUE!</v>
      </c>
      <c r="AS14" s="60" t="e">
        <f t="shared" ref="AS14:AS32" si="21">MIN(1,(AM$8/AM$20)*AR14/AM$17)</f>
        <v>#VALUE!</v>
      </c>
      <c r="AT14" s="60" t="e">
        <f t="shared" ref="AT14:AT32" si="22">ABS(-AM$9*AP14*SIN(AN$10)+(AQ14*AM$9*AP14*COS(AN$10)))+IF(AQ14&lt;AM$23,AM$13,AM$14*AN$15*AQ14)</f>
        <v>#VALUE!</v>
      </c>
      <c r="AU14" s="122" t="e">
        <f t="shared" ref="AU14:AU32" si="23">MIN(1,(AM$8/AM$20)*AT14/AM$17)</f>
        <v>#VALUE!</v>
      </c>
      <c r="AX14" s="88" t="s">
        <v>291</v>
      </c>
      <c r="AY14" s="59">
        <f>'Default parameters'!G7</f>
        <v>1.44</v>
      </c>
      <c r="AZ14" s="102"/>
      <c r="BA14" s="59">
        <f t="shared" ref="BA14:BA32" si="24">BA13+AY$25</f>
        <v>0.1</v>
      </c>
      <c r="BB14" s="60">
        <v>0.79</v>
      </c>
      <c r="BC14" s="60" t="e">
        <f t="shared" ref="BC14:BC32" si="25">$AY$17*$AY$20/(BA14*($AY$18)*2*PI())</f>
        <v>#VALUE!</v>
      </c>
      <c r="BD14" s="60" t="e">
        <f t="shared" ref="BD14:BD31" si="26">ABS($AY$9*$BB14*SIN($AZ$10)+($BC14*$AY$9*$BB14*COS($AZ$10)))+IF($BC14&lt;$AY$23,$AY$13,$AY$14*$AZ$15*$BC14)</f>
        <v>#VALUE!</v>
      </c>
      <c r="BE14" s="60" t="e">
        <f t="shared" ref="BE14:BE32" si="27">MIN(1,($AY$8/$AY$20)*BD14/$AY$17)</f>
        <v>#VALUE!</v>
      </c>
      <c r="BF14" s="60" t="e">
        <f t="shared" ref="BF14:BF32" si="28">ABS(-$AY$9*$BB14*SIN($AZ$10)+($BC14*$AY$9*$BB14*COS($AZ$10)))+IF($BC14&lt;$AY$23,$AY$13,$AY$14*$AZ$15*$BC14)</f>
        <v>#VALUE!</v>
      </c>
      <c r="BG14" s="122" t="e">
        <f t="shared" ref="BG14:BG32" si="29">MIN(1,($AY$8/$AY$20)*BF14/$AY$17)</f>
        <v>#VALUE!</v>
      </c>
      <c r="BJ14" s="88" t="s">
        <v>291</v>
      </c>
      <c r="BK14" s="59">
        <f>'Default parameters'!H7</f>
        <v>0.82</v>
      </c>
      <c r="BL14" s="102"/>
      <c r="BM14" s="59">
        <f t="shared" ref="BM14:BM32" si="30">BM13+BK$25</f>
        <v>0.1</v>
      </c>
      <c r="BN14" s="60">
        <v>0.79</v>
      </c>
      <c r="BO14" s="60" t="e">
        <f t="shared" ref="BO14:BO32" si="31">BK$17*BK$20/(BM14*(BK$18)*2*PI())</f>
        <v>#VALUE!</v>
      </c>
      <c r="BP14" s="60" t="e">
        <f t="shared" ref="BP14:BP32" si="32">ABS(BK$9*BN14*SIN(BL$10)+(BO14*BK$9*BN14*COS(BL$10)))+IF(BO14&lt;BK$23,BK$13,BK$14*BL$15*BO14)</f>
        <v>#VALUE!</v>
      </c>
      <c r="BQ14" s="60" t="e">
        <f t="shared" ref="BQ14:BQ32" si="33">MIN(1,(BK$8/BK$20)*BP14/BK$17)</f>
        <v>#VALUE!</v>
      </c>
      <c r="BR14" s="60" t="e">
        <f t="shared" ref="BR14:BR32" si="34">ABS(-BK$9*BN14*SIN(BL$10)+(BO14*BK$9*BN14*COS(BL$10)))+IF(BO14&lt;BK$23,BK$13,BK$14*BL$15*BO14)</f>
        <v>#VALUE!</v>
      </c>
      <c r="BS14" s="60" t="e">
        <f t="shared" ref="BS14:BS32" si="35">MIN(1,(BK$8/BK$20)*BR14/BK$17)</f>
        <v>#VALUE!</v>
      </c>
    </row>
    <row r="15" spans="2:71" x14ac:dyDescent="0.25">
      <c r="B15" s="88" t="s">
        <v>226</v>
      </c>
      <c r="C15" s="59">
        <f>IF('Default parameters'!C9="Flapping",0,1)</f>
        <v>0</v>
      </c>
      <c r="D15" s="102">
        <f>IF(C15,2/PI(),1)</f>
        <v>1</v>
      </c>
      <c r="E15" s="59">
        <f t="shared" si="2"/>
        <v>0.15000000000000002</v>
      </c>
      <c r="F15" s="60">
        <v>0.88</v>
      </c>
      <c r="G15" s="60" t="e">
        <f t="shared" si="3"/>
        <v>#VALUE!</v>
      </c>
      <c r="H15" s="60" t="e">
        <f t="shared" si="4"/>
        <v>#VALUE!</v>
      </c>
      <c r="I15" s="60" t="e">
        <f t="shared" si="0"/>
        <v>#VALUE!</v>
      </c>
      <c r="J15" s="60" t="e">
        <f t="shared" si="5"/>
        <v>#VALUE!</v>
      </c>
      <c r="K15" s="60" t="e">
        <f t="shared" si="1"/>
        <v>#VALUE!</v>
      </c>
      <c r="L15" s="113"/>
      <c r="M15" s="114"/>
      <c r="N15" s="88" t="s">
        <v>226</v>
      </c>
      <c r="O15" s="59">
        <f>IF('Default parameters'!D9="Flapping",0,1)</f>
        <v>0</v>
      </c>
      <c r="P15" s="95">
        <f>IF(O15,2/PI(),1)</f>
        <v>1</v>
      </c>
      <c r="Q15" s="59">
        <f t="shared" si="6"/>
        <v>0.15000000000000002</v>
      </c>
      <c r="R15" s="60">
        <v>0.88</v>
      </c>
      <c r="S15" s="60" t="e">
        <f t="shared" si="7"/>
        <v>#VALUE!</v>
      </c>
      <c r="T15" s="60" t="e">
        <f t="shared" si="8"/>
        <v>#VALUE!</v>
      </c>
      <c r="U15" s="60" t="e">
        <f t="shared" si="9"/>
        <v>#VALUE!</v>
      </c>
      <c r="V15" s="60" t="e">
        <f t="shared" si="10"/>
        <v>#VALUE!</v>
      </c>
      <c r="W15" s="122" t="e">
        <f t="shared" si="11"/>
        <v>#VALUE!</v>
      </c>
      <c r="X15" s="113"/>
      <c r="Y15" s="114"/>
      <c r="Z15" s="88" t="s">
        <v>226</v>
      </c>
      <c r="AA15" s="59">
        <f>IF('Default parameters'!E9="Flapping",0,1)</f>
        <v>0</v>
      </c>
      <c r="AB15" s="95">
        <f>IF(AA15,2/PI(),1)</f>
        <v>1</v>
      </c>
      <c r="AC15" s="59">
        <f t="shared" si="12"/>
        <v>0.15000000000000002</v>
      </c>
      <c r="AD15" s="60">
        <v>0.88</v>
      </c>
      <c r="AE15" s="60" t="e">
        <f t="shared" si="13"/>
        <v>#VALUE!</v>
      </c>
      <c r="AF15" s="60" t="e">
        <f t="shared" si="14"/>
        <v>#VALUE!</v>
      </c>
      <c r="AG15" s="60" t="e">
        <f t="shared" si="15"/>
        <v>#VALUE!</v>
      </c>
      <c r="AH15" s="60" t="e">
        <f t="shared" si="16"/>
        <v>#VALUE!</v>
      </c>
      <c r="AI15" s="122" t="e">
        <f t="shared" si="17"/>
        <v>#VALUE!</v>
      </c>
      <c r="AL15" s="88" t="s">
        <v>226</v>
      </c>
      <c r="AM15" s="59">
        <f>IF('Default parameters'!F9="Flapping",0,1)</f>
        <v>0</v>
      </c>
      <c r="AN15" s="95">
        <f>IF(AM15,2/PI(),1)</f>
        <v>1</v>
      </c>
      <c r="AO15" s="59">
        <f t="shared" si="18"/>
        <v>0.15000000000000002</v>
      </c>
      <c r="AP15" s="60">
        <v>0.88</v>
      </c>
      <c r="AQ15" s="60" t="e">
        <f t="shared" si="19"/>
        <v>#VALUE!</v>
      </c>
      <c r="AR15" s="60" t="e">
        <f t="shared" si="20"/>
        <v>#VALUE!</v>
      </c>
      <c r="AS15" s="60" t="e">
        <f t="shared" si="21"/>
        <v>#VALUE!</v>
      </c>
      <c r="AT15" s="60" t="e">
        <f t="shared" si="22"/>
        <v>#VALUE!</v>
      </c>
      <c r="AU15" s="122" t="e">
        <f t="shared" si="23"/>
        <v>#VALUE!</v>
      </c>
      <c r="AX15" s="88" t="s">
        <v>226</v>
      </c>
      <c r="AY15" s="59">
        <f>IF('Default parameters'!G9="Flapping",0,1)</f>
        <v>0</v>
      </c>
      <c r="AZ15" s="95">
        <f>IF(AY15,2/PI(),1)</f>
        <v>1</v>
      </c>
      <c r="BA15" s="59">
        <f t="shared" si="24"/>
        <v>0.15000000000000002</v>
      </c>
      <c r="BB15" s="60">
        <v>0.88</v>
      </c>
      <c r="BC15" s="60" t="e">
        <f t="shared" si="25"/>
        <v>#VALUE!</v>
      </c>
      <c r="BD15" s="60" t="e">
        <f t="shared" si="26"/>
        <v>#VALUE!</v>
      </c>
      <c r="BE15" s="60" t="e">
        <f t="shared" si="27"/>
        <v>#VALUE!</v>
      </c>
      <c r="BF15" s="60" t="e">
        <f t="shared" si="28"/>
        <v>#VALUE!</v>
      </c>
      <c r="BG15" s="122" t="e">
        <f t="shared" si="29"/>
        <v>#VALUE!</v>
      </c>
      <c r="BJ15" s="88" t="s">
        <v>226</v>
      </c>
      <c r="BK15" s="59">
        <f>IF('Default parameters'!H9="Flapping",0,1)</f>
        <v>0</v>
      </c>
      <c r="BL15" s="95">
        <f>IF(BK15,2/PI(),1)</f>
        <v>1</v>
      </c>
      <c r="BM15" s="59">
        <f t="shared" si="30"/>
        <v>0.15000000000000002</v>
      </c>
      <c r="BN15" s="60">
        <v>0.88</v>
      </c>
      <c r="BO15" s="60" t="e">
        <f t="shared" si="31"/>
        <v>#VALUE!</v>
      </c>
      <c r="BP15" s="60" t="e">
        <f t="shared" si="32"/>
        <v>#VALUE!</v>
      </c>
      <c r="BQ15" s="60" t="e">
        <f t="shared" si="33"/>
        <v>#VALUE!</v>
      </c>
      <c r="BR15" s="60" t="e">
        <f t="shared" si="34"/>
        <v>#VALUE!</v>
      </c>
      <c r="BS15" s="60" t="e">
        <f t="shared" si="35"/>
        <v>#VALUE!</v>
      </c>
    </row>
    <row r="16" spans="2:71" x14ac:dyDescent="0.25">
      <c r="B16" s="88" t="s">
        <v>227</v>
      </c>
      <c r="C16" s="59">
        <f>'Default parameters'!C10</f>
        <v>0.5</v>
      </c>
      <c r="E16" s="59">
        <f t="shared" si="2"/>
        <v>0.2</v>
      </c>
      <c r="F16" s="60">
        <v>0.96</v>
      </c>
      <c r="G16" s="60" t="e">
        <f t="shared" si="3"/>
        <v>#VALUE!</v>
      </c>
      <c r="H16" s="60" t="e">
        <f t="shared" si="4"/>
        <v>#VALUE!</v>
      </c>
      <c r="I16" s="60" t="e">
        <f t="shared" si="0"/>
        <v>#VALUE!</v>
      </c>
      <c r="J16" s="60" t="e">
        <f t="shared" si="5"/>
        <v>#VALUE!</v>
      </c>
      <c r="K16" s="60" t="e">
        <f t="shared" si="1"/>
        <v>#VALUE!</v>
      </c>
      <c r="L16" s="113"/>
      <c r="M16" s="114"/>
      <c r="N16" s="88" t="s">
        <v>227</v>
      </c>
      <c r="O16" s="59">
        <f>'Default parameters'!D10</f>
        <v>0.5</v>
      </c>
      <c r="Q16" s="59">
        <f t="shared" si="6"/>
        <v>0.2</v>
      </c>
      <c r="R16" s="60">
        <v>0.96</v>
      </c>
      <c r="S16" s="60" t="e">
        <f t="shared" si="7"/>
        <v>#VALUE!</v>
      </c>
      <c r="T16" s="60" t="e">
        <f t="shared" si="8"/>
        <v>#VALUE!</v>
      </c>
      <c r="U16" s="60" t="e">
        <f t="shared" si="9"/>
        <v>#VALUE!</v>
      </c>
      <c r="V16" s="60" t="e">
        <f t="shared" si="10"/>
        <v>#VALUE!</v>
      </c>
      <c r="W16" s="122" t="e">
        <f t="shared" si="11"/>
        <v>#VALUE!</v>
      </c>
      <c r="X16" s="113"/>
      <c r="Y16" s="114"/>
      <c r="Z16" s="88" t="s">
        <v>227</v>
      </c>
      <c r="AA16" s="59">
        <f>'Default parameters'!E10</f>
        <v>0.5</v>
      </c>
      <c r="AC16" s="59">
        <f t="shared" si="12"/>
        <v>0.2</v>
      </c>
      <c r="AD16" s="60">
        <v>0.96</v>
      </c>
      <c r="AE16" s="60" t="e">
        <f t="shared" si="13"/>
        <v>#VALUE!</v>
      </c>
      <c r="AF16" s="60" t="e">
        <f t="shared" si="14"/>
        <v>#VALUE!</v>
      </c>
      <c r="AG16" s="60" t="e">
        <f t="shared" si="15"/>
        <v>#VALUE!</v>
      </c>
      <c r="AH16" s="60" t="e">
        <f t="shared" si="16"/>
        <v>#VALUE!</v>
      </c>
      <c r="AI16" s="122" t="e">
        <f t="shared" si="17"/>
        <v>#VALUE!</v>
      </c>
      <c r="AL16" s="88" t="s">
        <v>227</v>
      </c>
      <c r="AM16" s="59">
        <f>'Default parameters'!F10</f>
        <v>0.5</v>
      </c>
      <c r="AO16" s="59">
        <f t="shared" si="18"/>
        <v>0.2</v>
      </c>
      <c r="AP16" s="60">
        <v>0.96</v>
      </c>
      <c r="AQ16" s="60" t="e">
        <f t="shared" si="19"/>
        <v>#VALUE!</v>
      </c>
      <c r="AR16" s="60" t="e">
        <f t="shared" si="20"/>
        <v>#VALUE!</v>
      </c>
      <c r="AS16" s="60" t="e">
        <f t="shared" si="21"/>
        <v>#VALUE!</v>
      </c>
      <c r="AT16" s="60" t="e">
        <f t="shared" si="22"/>
        <v>#VALUE!</v>
      </c>
      <c r="AU16" s="122" t="e">
        <f t="shared" si="23"/>
        <v>#VALUE!</v>
      </c>
      <c r="AX16" s="88" t="s">
        <v>227</v>
      </c>
      <c r="AY16" s="59">
        <f>'Default parameters'!G10</f>
        <v>0.5</v>
      </c>
      <c r="BA16" s="59">
        <f t="shared" si="24"/>
        <v>0.2</v>
      </c>
      <c r="BB16" s="60">
        <v>0.96</v>
      </c>
      <c r="BC16" s="60" t="e">
        <f t="shared" si="25"/>
        <v>#VALUE!</v>
      </c>
      <c r="BD16" s="60" t="e">
        <f t="shared" si="26"/>
        <v>#VALUE!</v>
      </c>
      <c r="BE16" s="60" t="e">
        <f t="shared" si="27"/>
        <v>#VALUE!</v>
      </c>
      <c r="BF16" s="60" t="e">
        <f t="shared" si="28"/>
        <v>#VALUE!</v>
      </c>
      <c r="BG16" s="122" t="e">
        <f t="shared" si="29"/>
        <v>#VALUE!</v>
      </c>
      <c r="BJ16" s="88" t="s">
        <v>227</v>
      </c>
      <c r="BK16" s="59">
        <f>'Default parameters'!H10</f>
        <v>0.5</v>
      </c>
      <c r="BM16" s="59">
        <f t="shared" si="30"/>
        <v>0.2</v>
      </c>
      <c r="BN16" s="60">
        <v>0.96</v>
      </c>
      <c r="BO16" s="60" t="e">
        <f t="shared" si="31"/>
        <v>#VALUE!</v>
      </c>
      <c r="BP16" s="60" t="e">
        <f t="shared" si="32"/>
        <v>#VALUE!</v>
      </c>
      <c r="BQ16" s="60" t="e">
        <f t="shared" si="33"/>
        <v>#VALUE!</v>
      </c>
      <c r="BR16" s="60" t="e">
        <f t="shared" si="34"/>
        <v>#VALUE!</v>
      </c>
      <c r="BS16" s="60" t="e">
        <f t="shared" si="35"/>
        <v>#VALUE!</v>
      </c>
    </row>
    <row r="17" spans="2:71" x14ac:dyDescent="0.25">
      <c r="B17" s="88" t="s">
        <v>289</v>
      </c>
      <c r="C17" s="59">
        <f>'Default parameters'!C8</f>
        <v>13.1</v>
      </c>
      <c r="E17" s="59">
        <f t="shared" si="2"/>
        <v>0.25</v>
      </c>
      <c r="F17" s="60">
        <v>1</v>
      </c>
      <c r="G17" s="60" t="e">
        <f t="shared" si="3"/>
        <v>#VALUE!</v>
      </c>
      <c r="H17" s="60" t="e">
        <f t="shared" si="4"/>
        <v>#VALUE!</v>
      </c>
      <c r="I17" s="60" t="e">
        <f t="shared" si="0"/>
        <v>#VALUE!</v>
      </c>
      <c r="J17" s="60" t="e">
        <f t="shared" si="5"/>
        <v>#VALUE!</v>
      </c>
      <c r="K17" s="60" t="e">
        <f t="shared" si="1"/>
        <v>#VALUE!</v>
      </c>
      <c r="L17" s="113"/>
      <c r="M17" s="114"/>
      <c r="N17" s="88" t="s">
        <v>289</v>
      </c>
      <c r="O17" s="59">
        <f>'Default parameters'!D8</f>
        <v>14.9</v>
      </c>
      <c r="Q17" s="59">
        <f t="shared" si="6"/>
        <v>0.25</v>
      </c>
      <c r="R17" s="60">
        <v>1</v>
      </c>
      <c r="S17" s="60" t="e">
        <f t="shared" si="7"/>
        <v>#VALUE!</v>
      </c>
      <c r="T17" s="60" t="e">
        <f t="shared" si="8"/>
        <v>#VALUE!</v>
      </c>
      <c r="U17" s="60" t="e">
        <f t="shared" si="9"/>
        <v>#VALUE!</v>
      </c>
      <c r="V17" s="60" t="e">
        <f t="shared" si="10"/>
        <v>#VALUE!</v>
      </c>
      <c r="W17" s="122" t="e">
        <f t="shared" si="11"/>
        <v>#VALUE!</v>
      </c>
      <c r="X17" s="113"/>
      <c r="Y17" s="114"/>
      <c r="Z17" s="88" t="s">
        <v>289</v>
      </c>
      <c r="AA17" s="59">
        <f>'Default parameters'!E8</f>
        <v>13.7</v>
      </c>
      <c r="AC17" s="59">
        <f t="shared" si="12"/>
        <v>0.25</v>
      </c>
      <c r="AD17" s="60">
        <v>1</v>
      </c>
      <c r="AE17" s="60" t="e">
        <f t="shared" si="13"/>
        <v>#VALUE!</v>
      </c>
      <c r="AF17" s="60" t="e">
        <f t="shared" si="14"/>
        <v>#VALUE!</v>
      </c>
      <c r="AG17" s="60" t="e">
        <f t="shared" si="15"/>
        <v>#VALUE!</v>
      </c>
      <c r="AH17" s="60" t="e">
        <f t="shared" si="16"/>
        <v>#VALUE!</v>
      </c>
      <c r="AI17" s="122" t="e">
        <f t="shared" si="17"/>
        <v>#VALUE!</v>
      </c>
      <c r="AL17" s="88" t="s">
        <v>289</v>
      </c>
      <c r="AM17" s="59">
        <f>'Default parameters'!F8</f>
        <v>13.1</v>
      </c>
      <c r="AO17" s="59">
        <f t="shared" si="18"/>
        <v>0.25</v>
      </c>
      <c r="AP17" s="60">
        <v>1</v>
      </c>
      <c r="AQ17" s="60" t="e">
        <f t="shared" si="19"/>
        <v>#VALUE!</v>
      </c>
      <c r="AR17" s="60" t="e">
        <f t="shared" si="20"/>
        <v>#VALUE!</v>
      </c>
      <c r="AS17" s="60" t="e">
        <f t="shared" si="21"/>
        <v>#VALUE!</v>
      </c>
      <c r="AT17" s="60" t="e">
        <f t="shared" si="22"/>
        <v>#VALUE!</v>
      </c>
      <c r="AU17" s="122" t="e">
        <f t="shared" si="23"/>
        <v>#VALUE!</v>
      </c>
      <c r="AX17" s="88" t="s">
        <v>289</v>
      </c>
      <c r="AY17" s="59">
        <f>'Default parameters'!G8</f>
        <v>12.8</v>
      </c>
      <c r="BA17" s="59">
        <f t="shared" si="24"/>
        <v>0.25</v>
      </c>
      <c r="BB17" s="60">
        <v>1</v>
      </c>
      <c r="BC17" s="60" t="e">
        <f t="shared" si="25"/>
        <v>#VALUE!</v>
      </c>
      <c r="BD17" s="60" t="e">
        <f t="shared" si="26"/>
        <v>#VALUE!</v>
      </c>
      <c r="BE17" s="60" t="e">
        <f t="shared" si="27"/>
        <v>#VALUE!</v>
      </c>
      <c r="BF17" s="60" t="e">
        <f t="shared" si="28"/>
        <v>#VALUE!</v>
      </c>
      <c r="BG17" s="122" t="e">
        <f t="shared" si="29"/>
        <v>#VALUE!</v>
      </c>
      <c r="BJ17" s="88" t="s">
        <v>289</v>
      </c>
      <c r="BK17" s="59">
        <f>'Default parameters'!H8</f>
        <v>14.1</v>
      </c>
      <c r="BM17" s="59">
        <f t="shared" si="30"/>
        <v>0.25</v>
      </c>
      <c r="BN17" s="60">
        <v>1</v>
      </c>
      <c r="BO17" s="60" t="e">
        <f t="shared" si="31"/>
        <v>#VALUE!</v>
      </c>
      <c r="BP17" s="60" t="e">
        <f t="shared" si="32"/>
        <v>#VALUE!</v>
      </c>
      <c r="BQ17" s="60" t="e">
        <f t="shared" si="33"/>
        <v>#VALUE!</v>
      </c>
      <c r="BR17" s="60" t="e">
        <f t="shared" si="34"/>
        <v>#VALUE!</v>
      </c>
      <c r="BS17" s="60" t="e">
        <f t="shared" si="35"/>
        <v>#VALUE!</v>
      </c>
    </row>
    <row r="18" spans="2:71" x14ac:dyDescent="0.25">
      <c r="B18" s="88" t="s">
        <v>288</v>
      </c>
      <c r="C18" s="59">
        <f>'User inputs - run and wind farm'!E19/2</f>
        <v>0</v>
      </c>
      <c r="E18" s="59">
        <f t="shared" si="2"/>
        <v>0.3</v>
      </c>
      <c r="F18" s="60">
        <v>0.98</v>
      </c>
      <c r="G18" s="60" t="e">
        <f t="shared" si="3"/>
        <v>#VALUE!</v>
      </c>
      <c r="H18" s="60" t="e">
        <f t="shared" si="4"/>
        <v>#VALUE!</v>
      </c>
      <c r="I18" s="60" t="e">
        <f t="shared" si="0"/>
        <v>#VALUE!</v>
      </c>
      <c r="J18" s="60" t="e">
        <f t="shared" si="5"/>
        <v>#VALUE!</v>
      </c>
      <c r="K18" s="60" t="e">
        <f t="shared" si="1"/>
        <v>#VALUE!</v>
      </c>
      <c r="L18" s="113"/>
      <c r="M18" s="114"/>
      <c r="N18" s="88" t="s">
        <v>288</v>
      </c>
      <c r="O18" s="59">
        <f>'User inputs - run and wind farm'!E19/2</f>
        <v>0</v>
      </c>
      <c r="Q18" s="59">
        <f t="shared" si="6"/>
        <v>0.3</v>
      </c>
      <c r="R18" s="60">
        <v>0.98</v>
      </c>
      <c r="S18" s="60" t="e">
        <f t="shared" si="7"/>
        <v>#VALUE!</v>
      </c>
      <c r="T18" s="60" t="e">
        <f t="shared" si="8"/>
        <v>#VALUE!</v>
      </c>
      <c r="U18" s="60" t="e">
        <f t="shared" si="9"/>
        <v>#VALUE!</v>
      </c>
      <c r="V18" s="60" t="e">
        <f t="shared" si="10"/>
        <v>#VALUE!</v>
      </c>
      <c r="W18" s="122" t="e">
        <f t="shared" si="11"/>
        <v>#VALUE!</v>
      </c>
      <c r="X18" s="113"/>
      <c r="Y18" s="114"/>
      <c r="Z18" s="88" t="s">
        <v>288</v>
      </c>
      <c r="AA18" s="59">
        <f>'User inputs - run and wind farm'!E19/2</f>
        <v>0</v>
      </c>
      <c r="AC18" s="59">
        <f t="shared" si="12"/>
        <v>0.3</v>
      </c>
      <c r="AD18" s="60">
        <v>0.98</v>
      </c>
      <c r="AE18" s="60" t="e">
        <f t="shared" si="13"/>
        <v>#VALUE!</v>
      </c>
      <c r="AF18" s="60" t="e">
        <f t="shared" si="14"/>
        <v>#VALUE!</v>
      </c>
      <c r="AG18" s="60" t="e">
        <f t="shared" si="15"/>
        <v>#VALUE!</v>
      </c>
      <c r="AH18" s="60" t="e">
        <f t="shared" si="16"/>
        <v>#VALUE!</v>
      </c>
      <c r="AI18" s="122" t="e">
        <f t="shared" si="17"/>
        <v>#VALUE!</v>
      </c>
      <c r="AL18" s="88" t="s">
        <v>288</v>
      </c>
      <c r="AM18" s="59">
        <f>'User inputs - run and wind farm'!E19/2</f>
        <v>0</v>
      </c>
      <c r="AO18" s="59">
        <f t="shared" si="18"/>
        <v>0.3</v>
      </c>
      <c r="AP18" s="60">
        <v>0.98</v>
      </c>
      <c r="AQ18" s="60" t="e">
        <f t="shared" si="19"/>
        <v>#VALUE!</v>
      </c>
      <c r="AR18" s="60" t="e">
        <f t="shared" si="20"/>
        <v>#VALUE!</v>
      </c>
      <c r="AS18" s="60" t="e">
        <f t="shared" si="21"/>
        <v>#VALUE!</v>
      </c>
      <c r="AT18" s="60" t="e">
        <f t="shared" si="22"/>
        <v>#VALUE!</v>
      </c>
      <c r="AU18" s="122" t="e">
        <f t="shared" si="23"/>
        <v>#VALUE!</v>
      </c>
      <c r="AX18" s="88" t="s">
        <v>288</v>
      </c>
      <c r="AY18" s="59">
        <f>'User inputs - run and wind farm'!E19/2</f>
        <v>0</v>
      </c>
      <c r="BA18" s="59">
        <f t="shared" si="24"/>
        <v>0.3</v>
      </c>
      <c r="BB18" s="60">
        <v>0.98</v>
      </c>
      <c r="BC18" s="60" t="e">
        <f t="shared" si="25"/>
        <v>#VALUE!</v>
      </c>
      <c r="BD18" s="60" t="e">
        <f t="shared" si="26"/>
        <v>#VALUE!</v>
      </c>
      <c r="BE18" s="60" t="e">
        <f t="shared" si="27"/>
        <v>#VALUE!</v>
      </c>
      <c r="BF18" s="60" t="e">
        <f t="shared" si="28"/>
        <v>#VALUE!</v>
      </c>
      <c r="BG18" s="122" t="e">
        <f t="shared" si="29"/>
        <v>#VALUE!</v>
      </c>
      <c r="BJ18" s="88" t="s">
        <v>288</v>
      </c>
      <c r="BK18" s="59">
        <f>'User inputs - run and wind farm'!E19/2</f>
        <v>0</v>
      </c>
      <c r="BM18" s="59">
        <f t="shared" si="30"/>
        <v>0.3</v>
      </c>
      <c r="BN18" s="60">
        <v>0.98</v>
      </c>
      <c r="BO18" s="60" t="e">
        <f t="shared" si="31"/>
        <v>#VALUE!</v>
      </c>
      <c r="BP18" s="60" t="e">
        <f t="shared" si="32"/>
        <v>#VALUE!</v>
      </c>
      <c r="BQ18" s="60" t="e">
        <f t="shared" si="33"/>
        <v>#VALUE!</v>
      </c>
      <c r="BR18" s="60" t="e">
        <f t="shared" si="34"/>
        <v>#VALUE!</v>
      </c>
      <c r="BS18" s="60" t="e">
        <f t="shared" si="35"/>
        <v>#VALUE!</v>
      </c>
    </row>
    <row r="19" spans="2:71" x14ac:dyDescent="0.25">
      <c r="B19" s="87" t="s">
        <v>235</v>
      </c>
      <c r="C19" s="59" t="str">
        <f>'User inputs - run and wind farm'!L19</f>
        <v>-</v>
      </c>
      <c r="E19" s="59">
        <f t="shared" si="2"/>
        <v>0.35</v>
      </c>
      <c r="F19" s="60">
        <v>0.92</v>
      </c>
      <c r="G19" s="60" t="e">
        <f t="shared" si="3"/>
        <v>#VALUE!</v>
      </c>
      <c r="H19" s="60" t="e">
        <f t="shared" si="4"/>
        <v>#VALUE!</v>
      </c>
      <c r="I19" s="60" t="e">
        <f t="shared" si="0"/>
        <v>#VALUE!</v>
      </c>
      <c r="J19" s="60" t="e">
        <f t="shared" si="5"/>
        <v>#VALUE!</v>
      </c>
      <c r="K19" s="60" t="e">
        <f t="shared" si="1"/>
        <v>#VALUE!</v>
      </c>
      <c r="L19" s="113"/>
      <c r="M19" s="114"/>
      <c r="N19" s="87" t="s">
        <v>235</v>
      </c>
      <c r="O19" s="59" t="str">
        <f>'User inputs - run and wind farm'!L19</f>
        <v>-</v>
      </c>
      <c r="Q19" s="59">
        <f t="shared" si="6"/>
        <v>0.35</v>
      </c>
      <c r="R19" s="60">
        <v>0.92</v>
      </c>
      <c r="S19" s="60" t="e">
        <f t="shared" si="7"/>
        <v>#VALUE!</v>
      </c>
      <c r="T19" s="60" t="e">
        <f t="shared" si="8"/>
        <v>#VALUE!</v>
      </c>
      <c r="U19" s="60" t="e">
        <f t="shared" si="9"/>
        <v>#VALUE!</v>
      </c>
      <c r="V19" s="60" t="e">
        <f t="shared" si="10"/>
        <v>#VALUE!</v>
      </c>
      <c r="W19" s="122" t="e">
        <f t="shared" si="11"/>
        <v>#VALUE!</v>
      </c>
      <c r="X19" s="113"/>
      <c r="Y19" s="114"/>
      <c r="Z19" s="87" t="s">
        <v>235</v>
      </c>
      <c r="AA19" s="59" t="str">
        <f>'User inputs - run and wind farm'!L19</f>
        <v>-</v>
      </c>
      <c r="AC19" s="59">
        <f t="shared" si="12"/>
        <v>0.35</v>
      </c>
      <c r="AD19" s="60">
        <v>0.92</v>
      </c>
      <c r="AE19" s="60" t="e">
        <f t="shared" si="13"/>
        <v>#VALUE!</v>
      </c>
      <c r="AF19" s="60" t="e">
        <f t="shared" si="14"/>
        <v>#VALUE!</v>
      </c>
      <c r="AG19" s="60" t="e">
        <f t="shared" si="15"/>
        <v>#VALUE!</v>
      </c>
      <c r="AH19" s="60" t="e">
        <f t="shared" si="16"/>
        <v>#VALUE!</v>
      </c>
      <c r="AI19" s="122" t="e">
        <f t="shared" si="17"/>
        <v>#VALUE!</v>
      </c>
      <c r="AL19" s="87" t="s">
        <v>235</v>
      </c>
      <c r="AM19" s="59" t="str">
        <f>'User inputs - run and wind farm'!L19</f>
        <v>-</v>
      </c>
      <c r="AO19" s="59">
        <f t="shared" si="18"/>
        <v>0.35</v>
      </c>
      <c r="AP19" s="60">
        <v>0.92</v>
      </c>
      <c r="AQ19" s="60" t="e">
        <f t="shared" si="19"/>
        <v>#VALUE!</v>
      </c>
      <c r="AR19" s="60" t="e">
        <f t="shared" si="20"/>
        <v>#VALUE!</v>
      </c>
      <c r="AS19" s="60" t="e">
        <f t="shared" si="21"/>
        <v>#VALUE!</v>
      </c>
      <c r="AT19" s="60" t="e">
        <f t="shared" si="22"/>
        <v>#VALUE!</v>
      </c>
      <c r="AU19" s="122" t="e">
        <f t="shared" si="23"/>
        <v>#VALUE!</v>
      </c>
      <c r="AX19" s="87" t="s">
        <v>235</v>
      </c>
      <c r="AY19" s="59" t="str">
        <f>'User inputs - run and wind farm'!L19</f>
        <v>-</v>
      </c>
      <c r="BA19" s="59">
        <f t="shared" si="24"/>
        <v>0.35</v>
      </c>
      <c r="BB19" s="60">
        <v>0.92</v>
      </c>
      <c r="BC19" s="60" t="e">
        <f t="shared" si="25"/>
        <v>#VALUE!</v>
      </c>
      <c r="BD19" s="60" t="e">
        <f t="shared" si="26"/>
        <v>#VALUE!</v>
      </c>
      <c r="BE19" s="60" t="e">
        <f t="shared" si="27"/>
        <v>#VALUE!</v>
      </c>
      <c r="BF19" s="60" t="e">
        <f t="shared" si="28"/>
        <v>#VALUE!</v>
      </c>
      <c r="BG19" s="122" t="e">
        <f t="shared" si="29"/>
        <v>#VALUE!</v>
      </c>
      <c r="BJ19" s="87" t="s">
        <v>235</v>
      </c>
      <c r="BK19" s="59" t="str">
        <f>'User inputs - run and wind farm'!L19</f>
        <v>-</v>
      </c>
      <c r="BM19" s="59">
        <f t="shared" si="30"/>
        <v>0.35</v>
      </c>
      <c r="BN19" s="60">
        <v>0.92</v>
      </c>
      <c r="BO19" s="60" t="e">
        <f t="shared" si="31"/>
        <v>#VALUE!</v>
      </c>
      <c r="BP19" s="60" t="e">
        <f t="shared" si="32"/>
        <v>#VALUE!</v>
      </c>
      <c r="BQ19" s="60" t="e">
        <f t="shared" si="33"/>
        <v>#VALUE!</v>
      </c>
      <c r="BR19" s="60" t="e">
        <f t="shared" si="34"/>
        <v>#VALUE!</v>
      </c>
      <c r="BS19" s="60" t="e">
        <f t="shared" si="35"/>
        <v>#VALUE!</v>
      </c>
    </row>
    <row r="20" spans="2:71" x14ac:dyDescent="0.25">
      <c r="B20" s="88" t="s">
        <v>292</v>
      </c>
      <c r="C20" s="60" t="e">
        <f>60/C19</f>
        <v>#VALUE!</v>
      </c>
      <c r="E20" s="59">
        <f t="shared" si="2"/>
        <v>0.39999999999999997</v>
      </c>
      <c r="F20" s="60">
        <v>0.85</v>
      </c>
      <c r="G20" s="60" t="e">
        <f t="shared" si="3"/>
        <v>#VALUE!</v>
      </c>
      <c r="H20" s="60" t="e">
        <f t="shared" si="4"/>
        <v>#VALUE!</v>
      </c>
      <c r="I20" s="60" t="e">
        <f t="shared" si="0"/>
        <v>#VALUE!</v>
      </c>
      <c r="J20" s="60" t="e">
        <f t="shared" si="5"/>
        <v>#VALUE!</v>
      </c>
      <c r="K20" s="60" t="e">
        <f t="shared" si="1"/>
        <v>#VALUE!</v>
      </c>
      <c r="L20" s="113"/>
      <c r="M20" s="114"/>
      <c r="N20" s="88" t="s">
        <v>292</v>
      </c>
      <c r="O20" s="60" t="e">
        <f>60/O19</f>
        <v>#VALUE!</v>
      </c>
      <c r="Q20" s="59">
        <f t="shared" si="6"/>
        <v>0.39999999999999997</v>
      </c>
      <c r="R20" s="60">
        <v>0.85</v>
      </c>
      <c r="S20" s="60" t="e">
        <f t="shared" si="7"/>
        <v>#VALUE!</v>
      </c>
      <c r="T20" s="60" t="e">
        <f t="shared" si="8"/>
        <v>#VALUE!</v>
      </c>
      <c r="U20" s="60" t="e">
        <f t="shared" si="9"/>
        <v>#VALUE!</v>
      </c>
      <c r="V20" s="60" t="e">
        <f t="shared" si="10"/>
        <v>#VALUE!</v>
      </c>
      <c r="W20" s="122" t="e">
        <f t="shared" si="11"/>
        <v>#VALUE!</v>
      </c>
      <c r="X20" s="113"/>
      <c r="Y20" s="114"/>
      <c r="Z20" s="88" t="s">
        <v>292</v>
      </c>
      <c r="AA20" s="60" t="e">
        <f>60/AA19</f>
        <v>#VALUE!</v>
      </c>
      <c r="AC20" s="59">
        <f t="shared" si="12"/>
        <v>0.39999999999999997</v>
      </c>
      <c r="AD20" s="60">
        <v>0.85</v>
      </c>
      <c r="AE20" s="60" t="e">
        <f t="shared" si="13"/>
        <v>#VALUE!</v>
      </c>
      <c r="AF20" s="60" t="e">
        <f t="shared" si="14"/>
        <v>#VALUE!</v>
      </c>
      <c r="AG20" s="60" t="e">
        <f t="shared" si="15"/>
        <v>#VALUE!</v>
      </c>
      <c r="AH20" s="60" t="e">
        <f t="shared" si="16"/>
        <v>#VALUE!</v>
      </c>
      <c r="AI20" s="122" t="e">
        <f t="shared" si="17"/>
        <v>#VALUE!</v>
      </c>
      <c r="AL20" s="88" t="s">
        <v>292</v>
      </c>
      <c r="AM20" s="60" t="e">
        <f>60/AM19</f>
        <v>#VALUE!</v>
      </c>
      <c r="AO20" s="59">
        <f t="shared" si="18"/>
        <v>0.39999999999999997</v>
      </c>
      <c r="AP20" s="60">
        <v>0.85</v>
      </c>
      <c r="AQ20" s="60" t="e">
        <f t="shared" si="19"/>
        <v>#VALUE!</v>
      </c>
      <c r="AR20" s="60" t="e">
        <f t="shared" si="20"/>
        <v>#VALUE!</v>
      </c>
      <c r="AS20" s="60" t="e">
        <f t="shared" si="21"/>
        <v>#VALUE!</v>
      </c>
      <c r="AT20" s="60" t="e">
        <f t="shared" si="22"/>
        <v>#VALUE!</v>
      </c>
      <c r="AU20" s="122" t="e">
        <f t="shared" si="23"/>
        <v>#VALUE!</v>
      </c>
      <c r="AX20" s="88" t="s">
        <v>292</v>
      </c>
      <c r="AY20" s="60" t="e">
        <f>60/AY19</f>
        <v>#VALUE!</v>
      </c>
      <c r="BA20" s="59">
        <f t="shared" si="24"/>
        <v>0.39999999999999997</v>
      </c>
      <c r="BB20" s="60">
        <v>0.85</v>
      </c>
      <c r="BC20" s="60" t="e">
        <f t="shared" si="25"/>
        <v>#VALUE!</v>
      </c>
      <c r="BD20" s="60" t="e">
        <f t="shared" si="26"/>
        <v>#VALUE!</v>
      </c>
      <c r="BE20" s="60" t="e">
        <f t="shared" si="27"/>
        <v>#VALUE!</v>
      </c>
      <c r="BF20" s="60" t="e">
        <f t="shared" si="28"/>
        <v>#VALUE!</v>
      </c>
      <c r="BG20" s="122" t="e">
        <f t="shared" si="29"/>
        <v>#VALUE!</v>
      </c>
      <c r="BJ20" s="88" t="s">
        <v>292</v>
      </c>
      <c r="BK20" s="60" t="e">
        <f>60/BK19</f>
        <v>#VALUE!</v>
      </c>
      <c r="BM20" s="59">
        <f t="shared" si="30"/>
        <v>0.39999999999999997</v>
      </c>
      <c r="BN20" s="60">
        <v>0.85</v>
      </c>
      <c r="BO20" s="60" t="e">
        <f t="shared" si="31"/>
        <v>#VALUE!</v>
      </c>
      <c r="BP20" s="60" t="e">
        <f t="shared" si="32"/>
        <v>#VALUE!</v>
      </c>
      <c r="BQ20" s="60" t="e">
        <f t="shared" si="33"/>
        <v>#VALUE!</v>
      </c>
      <c r="BR20" s="60" t="e">
        <f t="shared" si="34"/>
        <v>#VALUE!</v>
      </c>
      <c r="BS20" s="60" t="e">
        <f t="shared" si="35"/>
        <v>#VALUE!</v>
      </c>
    </row>
    <row r="21" spans="2:71" x14ac:dyDescent="0.25">
      <c r="E21" s="59">
        <f t="shared" si="2"/>
        <v>0.44999999999999996</v>
      </c>
      <c r="F21" s="60">
        <v>0.8</v>
      </c>
      <c r="G21" s="60" t="e">
        <f t="shared" si="3"/>
        <v>#VALUE!</v>
      </c>
      <c r="H21" s="60" t="e">
        <f t="shared" si="4"/>
        <v>#VALUE!</v>
      </c>
      <c r="I21" s="60" t="e">
        <f t="shared" si="0"/>
        <v>#VALUE!</v>
      </c>
      <c r="J21" s="60" t="e">
        <f t="shared" si="5"/>
        <v>#VALUE!</v>
      </c>
      <c r="K21" s="60" t="e">
        <f t="shared" si="1"/>
        <v>#VALUE!</v>
      </c>
      <c r="L21" s="113"/>
      <c r="M21" s="114"/>
      <c r="Q21" s="59">
        <f t="shared" si="6"/>
        <v>0.44999999999999996</v>
      </c>
      <c r="R21" s="60">
        <v>0.8</v>
      </c>
      <c r="S21" s="60" t="e">
        <f t="shared" si="7"/>
        <v>#VALUE!</v>
      </c>
      <c r="T21" s="60" t="e">
        <f t="shared" si="8"/>
        <v>#VALUE!</v>
      </c>
      <c r="U21" s="60" t="e">
        <f t="shared" si="9"/>
        <v>#VALUE!</v>
      </c>
      <c r="V21" s="60" t="e">
        <f t="shared" si="10"/>
        <v>#VALUE!</v>
      </c>
      <c r="W21" s="122" t="e">
        <f t="shared" si="11"/>
        <v>#VALUE!</v>
      </c>
      <c r="X21" s="113"/>
      <c r="Y21" s="114"/>
      <c r="AC21" s="59">
        <f t="shared" si="12"/>
        <v>0.44999999999999996</v>
      </c>
      <c r="AD21" s="60">
        <v>0.8</v>
      </c>
      <c r="AE21" s="60" t="e">
        <f t="shared" si="13"/>
        <v>#VALUE!</v>
      </c>
      <c r="AF21" s="60" t="e">
        <f t="shared" si="14"/>
        <v>#VALUE!</v>
      </c>
      <c r="AG21" s="60" t="e">
        <f t="shared" si="15"/>
        <v>#VALUE!</v>
      </c>
      <c r="AH21" s="60" t="e">
        <f t="shared" si="16"/>
        <v>#VALUE!</v>
      </c>
      <c r="AI21" s="122" t="e">
        <f t="shared" si="17"/>
        <v>#VALUE!</v>
      </c>
      <c r="AO21" s="59">
        <f t="shared" si="18"/>
        <v>0.44999999999999996</v>
      </c>
      <c r="AP21" s="60">
        <v>0.8</v>
      </c>
      <c r="AQ21" s="60" t="e">
        <f t="shared" si="19"/>
        <v>#VALUE!</v>
      </c>
      <c r="AR21" s="60" t="e">
        <f t="shared" si="20"/>
        <v>#VALUE!</v>
      </c>
      <c r="AS21" s="60" t="e">
        <f t="shared" si="21"/>
        <v>#VALUE!</v>
      </c>
      <c r="AT21" s="60" t="e">
        <f t="shared" si="22"/>
        <v>#VALUE!</v>
      </c>
      <c r="AU21" s="122" t="e">
        <f t="shared" si="23"/>
        <v>#VALUE!</v>
      </c>
      <c r="BA21" s="59">
        <f t="shared" si="24"/>
        <v>0.44999999999999996</v>
      </c>
      <c r="BB21" s="60">
        <v>0.8</v>
      </c>
      <c r="BC21" s="60" t="e">
        <f t="shared" si="25"/>
        <v>#VALUE!</v>
      </c>
      <c r="BD21" s="60" t="e">
        <f t="shared" si="26"/>
        <v>#VALUE!</v>
      </c>
      <c r="BE21" s="60" t="e">
        <f t="shared" si="27"/>
        <v>#VALUE!</v>
      </c>
      <c r="BF21" s="60" t="e">
        <f t="shared" si="28"/>
        <v>#VALUE!</v>
      </c>
      <c r="BG21" s="122" t="e">
        <f t="shared" si="29"/>
        <v>#VALUE!</v>
      </c>
      <c r="BM21" s="59">
        <f t="shared" si="30"/>
        <v>0.44999999999999996</v>
      </c>
      <c r="BN21" s="60">
        <v>0.8</v>
      </c>
      <c r="BO21" s="60" t="e">
        <f t="shared" si="31"/>
        <v>#VALUE!</v>
      </c>
      <c r="BP21" s="60" t="e">
        <f t="shared" si="32"/>
        <v>#VALUE!</v>
      </c>
      <c r="BQ21" s="60" t="e">
        <f t="shared" si="33"/>
        <v>#VALUE!</v>
      </c>
      <c r="BR21" s="60" t="e">
        <f t="shared" si="34"/>
        <v>#VALUE!</v>
      </c>
      <c r="BS21" s="60" t="e">
        <f t="shared" si="35"/>
        <v>#VALUE!</v>
      </c>
    </row>
    <row r="22" spans="2:71" x14ac:dyDescent="0.25">
      <c r="C22" s="103"/>
      <c r="E22" s="59">
        <f t="shared" si="2"/>
        <v>0.49999999999999994</v>
      </c>
      <c r="F22" s="60">
        <v>0.75</v>
      </c>
      <c r="G22" s="60" t="e">
        <f t="shared" si="3"/>
        <v>#VALUE!</v>
      </c>
      <c r="H22" s="60" t="e">
        <f t="shared" si="4"/>
        <v>#VALUE!</v>
      </c>
      <c r="I22" s="60" t="e">
        <f t="shared" si="0"/>
        <v>#VALUE!</v>
      </c>
      <c r="J22" s="60" t="e">
        <f t="shared" si="5"/>
        <v>#VALUE!</v>
      </c>
      <c r="K22" s="60" t="e">
        <f t="shared" si="1"/>
        <v>#VALUE!</v>
      </c>
      <c r="L22" s="113"/>
      <c r="M22" s="114"/>
      <c r="O22" s="103"/>
      <c r="Q22" s="59">
        <f t="shared" si="6"/>
        <v>0.49999999999999994</v>
      </c>
      <c r="R22" s="60">
        <v>0.75</v>
      </c>
      <c r="S22" s="60" t="e">
        <f t="shared" si="7"/>
        <v>#VALUE!</v>
      </c>
      <c r="T22" s="60" t="e">
        <f t="shared" si="8"/>
        <v>#VALUE!</v>
      </c>
      <c r="U22" s="60" t="e">
        <f t="shared" si="9"/>
        <v>#VALUE!</v>
      </c>
      <c r="V22" s="60" t="e">
        <f t="shared" si="10"/>
        <v>#VALUE!</v>
      </c>
      <c r="W22" s="122" t="e">
        <f t="shared" si="11"/>
        <v>#VALUE!</v>
      </c>
      <c r="X22" s="113"/>
      <c r="Y22" s="114"/>
      <c r="AA22" s="103"/>
      <c r="AC22" s="59">
        <f t="shared" si="12"/>
        <v>0.49999999999999994</v>
      </c>
      <c r="AD22" s="60">
        <v>0.75</v>
      </c>
      <c r="AE22" s="60" t="e">
        <f t="shared" si="13"/>
        <v>#VALUE!</v>
      </c>
      <c r="AF22" s="60" t="e">
        <f t="shared" si="14"/>
        <v>#VALUE!</v>
      </c>
      <c r="AG22" s="60" t="e">
        <f t="shared" si="15"/>
        <v>#VALUE!</v>
      </c>
      <c r="AH22" s="60" t="e">
        <f t="shared" si="16"/>
        <v>#VALUE!</v>
      </c>
      <c r="AI22" s="122" t="e">
        <f t="shared" si="17"/>
        <v>#VALUE!</v>
      </c>
      <c r="AM22" s="103"/>
      <c r="AO22" s="59">
        <f t="shared" si="18"/>
        <v>0.49999999999999994</v>
      </c>
      <c r="AP22" s="60">
        <v>0.75</v>
      </c>
      <c r="AQ22" s="60" t="e">
        <f t="shared" si="19"/>
        <v>#VALUE!</v>
      </c>
      <c r="AR22" s="60" t="e">
        <f t="shared" si="20"/>
        <v>#VALUE!</v>
      </c>
      <c r="AS22" s="60" t="e">
        <f t="shared" si="21"/>
        <v>#VALUE!</v>
      </c>
      <c r="AT22" s="60" t="e">
        <f t="shared" si="22"/>
        <v>#VALUE!</v>
      </c>
      <c r="AU22" s="122" t="e">
        <f t="shared" si="23"/>
        <v>#VALUE!</v>
      </c>
      <c r="AY22" s="103"/>
      <c r="BA22" s="59">
        <f t="shared" si="24"/>
        <v>0.49999999999999994</v>
      </c>
      <c r="BB22" s="60">
        <v>0.75</v>
      </c>
      <c r="BC22" s="60" t="e">
        <f t="shared" si="25"/>
        <v>#VALUE!</v>
      </c>
      <c r="BD22" s="60" t="e">
        <f t="shared" si="26"/>
        <v>#VALUE!</v>
      </c>
      <c r="BE22" s="60" t="e">
        <f t="shared" si="27"/>
        <v>#VALUE!</v>
      </c>
      <c r="BF22" s="60" t="e">
        <f t="shared" si="28"/>
        <v>#VALUE!</v>
      </c>
      <c r="BG22" s="122" t="e">
        <f t="shared" si="29"/>
        <v>#VALUE!</v>
      </c>
      <c r="BK22" s="103"/>
      <c r="BM22" s="59">
        <f t="shared" si="30"/>
        <v>0.49999999999999994</v>
      </c>
      <c r="BN22" s="60">
        <v>0.75</v>
      </c>
      <c r="BO22" s="60" t="e">
        <f t="shared" si="31"/>
        <v>#VALUE!</v>
      </c>
      <c r="BP22" s="60" t="e">
        <f t="shared" si="32"/>
        <v>#VALUE!</v>
      </c>
      <c r="BQ22" s="60" t="e">
        <f t="shared" si="33"/>
        <v>#VALUE!</v>
      </c>
      <c r="BR22" s="60" t="e">
        <f t="shared" si="34"/>
        <v>#VALUE!</v>
      </c>
      <c r="BS22" s="60" t="e">
        <f t="shared" si="35"/>
        <v>#VALUE!</v>
      </c>
    </row>
    <row r="23" spans="2:71" x14ac:dyDescent="0.25">
      <c r="B23" s="87" t="s">
        <v>889</v>
      </c>
      <c r="C23" s="63">
        <f>C13/C14</f>
        <v>0.3611111111111111</v>
      </c>
      <c r="E23" s="59">
        <f t="shared" si="2"/>
        <v>0.54999999999999993</v>
      </c>
      <c r="F23" s="60">
        <v>0.7</v>
      </c>
      <c r="G23" s="60" t="e">
        <f t="shared" si="3"/>
        <v>#VALUE!</v>
      </c>
      <c r="H23" s="60" t="e">
        <f t="shared" si="4"/>
        <v>#VALUE!</v>
      </c>
      <c r="I23" s="60" t="e">
        <f t="shared" si="0"/>
        <v>#VALUE!</v>
      </c>
      <c r="J23" s="60" t="e">
        <f t="shared" si="5"/>
        <v>#VALUE!</v>
      </c>
      <c r="K23" s="60" t="e">
        <f t="shared" si="1"/>
        <v>#VALUE!</v>
      </c>
      <c r="L23" s="113"/>
      <c r="M23" s="114"/>
      <c r="N23" s="87" t="s">
        <v>889</v>
      </c>
      <c r="O23" s="63">
        <f>O13/O14</f>
        <v>0.54651162790697672</v>
      </c>
      <c r="Q23" s="59">
        <f t="shared" si="6"/>
        <v>0.54999999999999993</v>
      </c>
      <c r="R23" s="60">
        <v>0.7</v>
      </c>
      <c r="S23" s="60" t="e">
        <f t="shared" si="7"/>
        <v>#VALUE!</v>
      </c>
      <c r="T23" s="60" t="e">
        <f t="shared" si="8"/>
        <v>#VALUE!</v>
      </c>
      <c r="U23" s="60" t="e">
        <f t="shared" si="9"/>
        <v>#VALUE!</v>
      </c>
      <c r="V23" s="60" t="e">
        <f t="shared" si="10"/>
        <v>#VALUE!</v>
      </c>
      <c r="W23" s="122" t="e">
        <f t="shared" si="11"/>
        <v>#VALUE!</v>
      </c>
      <c r="X23" s="113"/>
      <c r="Y23" s="114"/>
      <c r="Z23" s="87" t="s">
        <v>889</v>
      </c>
      <c r="AA23" s="63">
        <f>AA13/AA14</f>
        <v>0.44936708860759489</v>
      </c>
      <c r="AC23" s="59">
        <f t="shared" si="12"/>
        <v>0.54999999999999993</v>
      </c>
      <c r="AD23" s="60">
        <v>0.7</v>
      </c>
      <c r="AE23" s="60" t="e">
        <f t="shared" si="13"/>
        <v>#VALUE!</v>
      </c>
      <c r="AF23" s="60" t="e">
        <f t="shared" si="14"/>
        <v>#VALUE!</v>
      </c>
      <c r="AG23" s="60" t="e">
        <f t="shared" si="15"/>
        <v>#VALUE!</v>
      </c>
      <c r="AH23" s="60" t="e">
        <f t="shared" si="16"/>
        <v>#VALUE!</v>
      </c>
      <c r="AI23" s="122" t="e">
        <f t="shared" si="17"/>
        <v>#VALUE!</v>
      </c>
      <c r="AL23" s="87" t="s">
        <v>889</v>
      </c>
      <c r="AM23" s="63">
        <f>AM13/AM14</f>
        <v>0.40845070422535212</v>
      </c>
      <c r="AO23" s="59">
        <f t="shared" si="18"/>
        <v>0.54999999999999993</v>
      </c>
      <c r="AP23" s="60">
        <v>0.7</v>
      </c>
      <c r="AQ23" s="60" t="e">
        <f t="shared" si="19"/>
        <v>#VALUE!</v>
      </c>
      <c r="AR23" s="60" t="e">
        <f t="shared" si="20"/>
        <v>#VALUE!</v>
      </c>
      <c r="AS23" s="60" t="e">
        <f t="shared" si="21"/>
        <v>#VALUE!</v>
      </c>
      <c r="AT23" s="60" t="e">
        <f t="shared" si="22"/>
        <v>#VALUE!</v>
      </c>
      <c r="AU23" s="122" t="e">
        <f t="shared" si="23"/>
        <v>#VALUE!</v>
      </c>
      <c r="AX23" s="87" t="s">
        <v>889</v>
      </c>
      <c r="AY23" s="63">
        <f>AY13/AY14</f>
        <v>0.41666666666666669</v>
      </c>
      <c r="BA23" s="59">
        <f t="shared" si="24"/>
        <v>0.54999999999999993</v>
      </c>
      <c r="BB23" s="60">
        <v>0.7</v>
      </c>
      <c r="BC23" s="60" t="e">
        <f t="shared" si="25"/>
        <v>#VALUE!</v>
      </c>
      <c r="BD23" s="60" t="e">
        <f t="shared" si="26"/>
        <v>#VALUE!</v>
      </c>
      <c r="BE23" s="60" t="e">
        <f t="shared" si="27"/>
        <v>#VALUE!</v>
      </c>
      <c r="BF23" s="60" t="e">
        <f t="shared" si="28"/>
        <v>#VALUE!</v>
      </c>
      <c r="BG23" s="122" t="e">
        <f t="shared" si="29"/>
        <v>#VALUE!</v>
      </c>
      <c r="BJ23" s="87" t="s">
        <v>889</v>
      </c>
      <c r="BK23" s="63">
        <f>BK13/BK14</f>
        <v>0.41463414634146345</v>
      </c>
      <c r="BM23" s="59">
        <f t="shared" si="30"/>
        <v>0.54999999999999993</v>
      </c>
      <c r="BN23" s="60">
        <v>0.7</v>
      </c>
      <c r="BO23" s="60" t="e">
        <f t="shared" si="31"/>
        <v>#VALUE!</v>
      </c>
      <c r="BP23" s="60" t="e">
        <f t="shared" si="32"/>
        <v>#VALUE!</v>
      </c>
      <c r="BQ23" s="60" t="e">
        <f t="shared" si="33"/>
        <v>#VALUE!</v>
      </c>
      <c r="BR23" s="60" t="e">
        <f t="shared" si="34"/>
        <v>#VALUE!</v>
      </c>
      <c r="BS23" s="60" t="e">
        <f t="shared" si="35"/>
        <v>#VALUE!</v>
      </c>
    </row>
    <row r="24" spans="2:71" x14ac:dyDescent="0.25">
      <c r="C24" s="103"/>
      <c r="E24" s="59">
        <f t="shared" si="2"/>
        <v>0.6</v>
      </c>
      <c r="F24" s="60">
        <v>0.64</v>
      </c>
      <c r="G24" s="60" t="e">
        <f t="shared" si="3"/>
        <v>#VALUE!</v>
      </c>
      <c r="H24" s="60" t="e">
        <f t="shared" si="4"/>
        <v>#VALUE!</v>
      </c>
      <c r="I24" s="60" t="e">
        <f t="shared" si="0"/>
        <v>#VALUE!</v>
      </c>
      <c r="J24" s="60" t="e">
        <f t="shared" si="5"/>
        <v>#VALUE!</v>
      </c>
      <c r="K24" s="60" t="e">
        <f t="shared" si="1"/>
        <v>#VALUE!</v>
      </c>
      <c r="L24" s="113"/>
      <c r="M24" s="114"/>
      <c r="O24" s="103"/>
      <c r="Q24" s="59">
        <f t="shared" si="6"/>
        <v>0.6</v>
      </c>
      <c r="R24" s="60">
        <v>0.64</v>
      </c>
      <c r="S24" s="60" t="e">
        <f t="shared" si="7"/>
        <v>#VALUE!</v>
      </c>
      <c r="T24" s="60" t="e">
        <f t="shared" si="8"/>
        <v>#VALUE!</v>
      </c>
      <c r="U24" s="60" t="e">
        <f t="shared" si="9"/>
        <v>#VALUE!</v>
      </c>
      <c r="V24" s="60" t="e">
        <f t="shared" si="10"/>
        <v>#VALUE!</v>
      </c>
      <c r="W24" s="122" t="e">
        <f t="shared" si="11"/>
        <v>#VALUE!</v>
      </c>
      <c r="X24" s="113"/>
      <c r="Y24" s="114"/>
      <c r="AA24" s="103"/>
      <c r="AC24" s="59">
        <f t="shared" si="12"/>
        <v>0.6</v>
      </c>
      <c r="AD24" s="60">
        <v>0.64</v>
      </c>
      <c r="AE24" s="60" t="e">
        <f t="shared" si="13"/>
        <v>#VALUE!</v>
      </c>
      <c r="AF24" s="60" t="e">
        <f t="shared" si="14"/>
        <v>#VALUE!</v>
      </c>
      <c r="AG24" s="60" t="e">
        <f t="shared" si="15"/>
        <v>#VALUE!</v>
      </c>
      <c r="AH24" s="60" t="e">
        <f t="shared" si="16"/>
        <v>#VALUE!</v>
      </c>
      <c r="AI24" s="122" t="e">
        <f t="shared" si="17"/>
        <v>#VALUE!</v>
      </c>
      <c r="AM24" s="103"/>
      <c r="AO24" s="59">
        <f t="shared" si="18"/>
        <v>0.6</v>
      </c>
      <c r="AP24" s="60">
        <v>0.64</v>
      </c>
      <c r="AQ24" s="60" t="e">
        <f t="shared" si="19"/>
        <v>#VALUE!</v>
      </c>
      <c r="AR24" s="60" t="e">
        <f t="shared" si="20"/>
        <v>#VALUE!</v>
      </c>
      <c r="AS24" s="60" t="e">
        <f t="shared" si="21"/>
        <v>#VALUE!</v>
      </c>
      <c r="AT24" s="60" t="e">
        <f t="shared" si="22"/>
        <v>#VALUE!</v>
      </c>
      <c r="AU24" s="122" t="e">
        <f t="shared" si="23"/>
        <v>#VALUE!</v>
      </c>
      <c r="AY24" s="103"/>
      <c r="BA24" s="59">
        <f t="shared" si="24"/>
        <v>0.6</v>
      </c>
      <c r="BB24" s="60">
        <v>0.64</v>
      </c>
      <c r="BC24" s="60" t="e">
        <f t="shared" si="25"/>
        <v>#VALUE!</v>
      </c>
      <c r="BD24" s="60" t="e">
        <f t="shared" si="26"/>
        <v>#VALUE!</v>
      </c>
      <c r="BE24" s="60" t="e">
        <f t="shared" si="27"/>
        <v>#VALUE!</v>
      </c>
      <c r="BF24" s="60" t="e">
        <f t="shared" si="28"/>
        <v>#VALUE!</v>
      </c>
      <c r="BG24" s="122" t="e">
        <f t="shared" si="29"/>
        <v>#VALUE!</v>
      </c>
      <c r="BK24" s="103"/>
      <c r="BM24" s="59">
        <f t="shared" si="30"/>
        <v>0.6</v>
      </c>
      <c r="BN24" s="60">
        <v>0.64</v>
      </c>
      <c r="BO24" s="60" t="e">
        <f t="shared" si="31"/>
        <v>#VALUE!</v>
      </c>
      <c r="BP24" s="60" t="e">
        <f t="shared" si="32"/>
        <v>#VALUE!</v>
      </c>
      <c r="BQ24" s="60" t="e">
        <f t="shared" si="33"/>
        <v>#VALUE!</v>
      </c>
      <c r="BR24" s="60" t="e">
        <f t="shared" si="34"/>
        <v>#VALUE!</v>
      </c>
      <c r="BS24" s="60" t="e">
        <f t="shared" si="35"/>
        <v>#VALUE!</v>
      </c>
    </row>
    <row r="25" spans="2:71" x14ac:dyDescent="0.25">
      <c r="B25" s="87" t="s">
        <v>228</v>
      </c>
      <c r="C25" s="59">
        <v>0.05</v>
      </c>
      <c r="E25" s="59">
        <f t="shared" si="2"/>
        <v>0.65</v>
      </c>
      <c r="F25" s="60">
        <v>0.57999999999999996</v>
      </c>
      <c r="G25" s="60" t="e">
        <f t="shared" si="3"/>
        <v>#VALUE!</v>
      </c>
      <c r="H25" s="60" t="e">
        <f t="shared" si="4"/>
        <v>#VALUE!</v>
      </c>
      <c r="I25" s="60" t="e">
        <f t="shared" si="0"/>
        <v>#VALUE!</v>
      </c>
      <c r="J25" s="60" t="e">
        <f t="shared" si="5"/>
        <v>#VALUE!</v>
      </c>
      <c r="K25" s="60" t="e">
        <f t="shared" si="1"/>
        <v>#VALUE!</v>
      </c>
      <c r="L25" s="113"/>
      <c r="M25" s="114"/>
      <c r="N25" s="87" t="s">
        <v>228</v>
      </c>
      <c r="O25" s="59">
        <v>0.05</v>
      </c>
      <c r="Q25" s="59">
        <f t="shared" si="6"/>
        <v>0.65</v>
      </c>
      <c r="R25" s="60">
        <v>0.57999999999999996</v>
      </c>
      <c r="S25" s="60" t="e">
        <f t="shared" si="7"/>
        <v>#VALUE!</v>
      </c>
      <c r="T25" s="60" t="e">
        <f t="shared" si="8"/>
        <v>#VALUE!</v>
      </c>
      <c r="U25" s="60" t="e">
        <f t="shared" si="9"/>
        <v>#VALUE!</v>
      </c>
      <c r="V25" s="60" t="e">
        <f t="shared" si="10"/>
        <v>#VALUE!</v>
      </c>
      <c r="W25" s="122" t="e">
        <f t="shared" si="11"/>
        <v>#VALUE!</v>
      </c>
      <c r="X25" s="113"/>
      <c r="Y25" s="114"/>
      <c r="Z25" s="87" t="s">
        <v>228</v>
      </c>
      <c r="AA25" s="59">
        <v>0.05</v>
      </c>
      <c r="AC25" s="59">
        <f t="shared" si="12"/>
        <v>0.65</v>
      </c>
      <c r="AD25" s="60">
        <v>0.57999999999999996</v>
      </c>
      <c r="AE25" s="60" t="e">
        <f t="shared" si="13"/>
        <v>#VALUE!</v>
      </c>
      <c r="AF25" s="60" t="e">
        <f t="shared" si="14"/>
        <v>#VALUE!</v>
      </c>
      <c r="AG25" s="60" t="e">
        <f t="shared" si="15"/>
        <v>#VALUE!</v>
      </c>
      <c r="AH25" s="60" t="e">
        <f t="shared" si="16"/>
        <v>#VALUE!</v>
      </c>
      <c r="AI25" s="122" t="e">
        <f t="shared" si="17"/>
        <v>#VALUE!</v>
      </c>
      <c r="AL25" s="87" t="s">
        <v>228</v>
      </c>
      <c r="AM25" s="59">
        <v>0.05</v>
      </c>
      <c r="AO25" s="59">
        <f t="shared" si="18"/>
        <v>0.65</v>
      </c>
      <c r="AP25" s="60">
        <v>0.57999999999999996</v>
      </c>
      <c r="AQ25" s="60" t="e">
        <f t="shared" si="19"/>
        <v>#VALUE!</v>
      </c>
      <c r="AR25" s="60" t="e">
        <f t="shared" si="20"/>
        <v>#VALUE!</v>
      </c>
      <c r="AS25" s="60" t="e">
        <f t="shared" si="21"/>
        <v>#VALUE!</v>
      </c>
      <c r="AT25" s="60" t="e">
        <f t="shared" si="22"/>
        <v>#VALUE!</v>
      </c>
      <c r="AU25" s="122" t="e">
        <f t="shared" si="23"/>
        <v>#VALUE!</v>
      </c>
      <c r="AX25" s="87" t="s">
        <v>228</v>
      </c>
      <c r="AY25" s="59">
        <v>0.05</v>
      </c>
      <c r="BA25" s="59">
        <f t="shared" si="24"/>
        <v>0.65</v>
      </c>
      <c r="BB25" s="60">
        <v>0.57999999999999996</v>
      </c>
      <c r="BC25" s="60" t="e">
        <f t="shared" si="25"/>
        <v>#VALUE!</v>
      </c>
      <c r="BD25" s="60" t="e">
        <f t="shared" si="26"/>
        <v>#VALUE!</v>
      </c>
      <c r="BE25" s="60" t="e">
        <f t="shared" si="27"/>
        <v>#VALUE!</v>
      </c>
      <c r="BF25" s="60" t="e">
        <f t="shared" si="28"/>
        <v>#VALUE!</v>
      </c>
      <c r="BG25" s="122" t="e">
        <f t="shared" si="29"/>
        <v>#VALUE!</v>
      </c>
      <c r="BJ25" s="87" t="s">
        <v>228</v>
      </c>
      <c r="BK25" s="59">
        <v>0.05</v>
      </c>
      <c r="BM25" s="59">
        <f t="shared" si="30"/>
        <v>0.65</v>
      </c>
      <c r="BN25" s="60">
        <v>0.57999999999999996</v>
      </c>
      <c r="BO25" s="60" t="e">
        <f t="shared" si="31"/>
        <v>#VALUE!</v>
      </c>
      <c r="BP25" s="60" t="e">
        <f t="shared" si="32"/>
        <v>#VALUE!</v>
      </c>
      <c r="BQ25" s="60" t="e">
        <f t="shared" si="33"/>
        <v>#VALUE!</v>
      </c>
      <c r="BR25" s="60" t="e">
        <f t="shared" si="34"/>
        <v>#VALUE!</v>
      </c>
      <c r="BS25" s="60" t="e">
        <f t="shared" si="35"/>
        <v>#VALUE!</v>
      </c>
    </row>
    <row r="26" spans="2:71" x14ac:dyDescent="0.25">
      <c r="C26" s="103"/>
      <c r="E26" s="59">
        <f t="shared" si="2"/>
        <v>0.70000000000000007</v>
      </c>
      <c r="F26" s="60">
        <v>0.52</v>
      </c>
      <c r="G26" s="60" t="e">
        <f t="shared" si="3"/>
        <v>#VALUE!</v>
      </c>
      <c r="H26" s="60" t="e">
        <f t="shared" si="4"/>
        <v>#VALUE!</v>
      </c>
      <c r="I26" s="60" t="e">
        <f t="shared" si="0"/>
        <v>#VALUE!</v>
      </c>
      <c r="J26" s="60" t="e">
        <f t="shared" si="5"/>
        <v>#VALUE!</v>
      </c>
      <c r="K26" s="60" t="e">
        <f t="shared" si="1"/>
        <v>#VALUE!</v>
      </c>
      <c r="L26" s="113"/>
      <c r="M26" s="114"/>
      <c r="O26" s="103"/>
      <c r="Q26" s="59">
        <f t="shared" si="6"/>
        <v>0.70000000000000007</v>
      </c>
      <c r="R26" s="60">
        <v>0.52</v>
      </c>
      <c r="S26" s="60" t="e">
        <f t="shared" si="7"/>
        <v>#VALUE!</v>
      </c>
      <c r="T26" s="60" t="e">
        <f t="shared" si="8"/>
        <v>#VALUE!</v>
      </c>
      <c r="U26" s="60" t="e">
        <f t="shared" si="9"/>
        <v>#VALUE!</v>
      </c>
      <c r="V26" s="60" t="e">
        <f t="shared" si="10"/>
        <v>#VALUE!</v>
      </c>
      <c r="W26" s="122" t="e">
        <f t="shared" si="11"/>
        <v>#VALUE!</v>
      </c>
      <c r="X26" s="113"/>
      <c r="Y26" s="114"/>
      <c r="AA26" s="103"/>
      <c r="AC26" s="59">
        <f t="shared" si="12"/>
        <v>0.70000000000000007</v>
      </c>
      <c r="AD26" s="60">
        <v>0.52</v>
      </c>
      <c r="AE26" s="60" t="e">
        <f t="shared" si="13"/>
        <v>#VALUE!</v>
      </c>
      <c r="AF26" s="60" t="e">
        <f t="shared" si="14"/>
        <v>#VALUE!</v>
      </c>
      <c r="AG26" s="60" t="e">
        <f t="shared" si="15"/>
        <v>#VALUE!</v>
      </c>
      <c r="AH26" s="60" t="e">
        <f t="shared" si="16"/>
        <v>#VALUE!</v>
      </c>
      <c r="AI26" s="122" t="e">
        <f t="shared" si="17"/>
        <v>#VALUE!</v>
      </c>
      <c r="AM26" s="103"/>
      <c r="AO26" s="59">
        <f t="shared" si="18"/>
        <v>0.70000000000000007</v>
      </c>
      <c r="AP26" s="60">
        <v>0.52</v>
      </c>
      <c r="AQ26" s="60" t="e">
        <f t="shared" si="19"/>
        <v>#VALUE!</v>
      </c>
      <c r="AR26" s="60" t="e">
        <f t="shared" si="20"/>
        <v>#VALUE!</v>
      </c>
      <c r="AS26" s="60" t="e">
        <f t="shared" si="21"/>
        <v>#VALUE!</v>
      </c>
      <c r="AT26" s="60" t="e">
        <f t="shared" si="22"/>
        <v>#VALUE!</v>
      </c>
      <c r="AU26" s="122" t="e">
        <f t="shared" si="23"/>
        <v>#VALUE!</v>
      </c>
      <c r="AY26" s="103"/>
      <c r="BA26" s="59">
        <f t="shared" si="24"/>
        <v>0.70000000000000007</v>
      </c>
      <c r="BB26" s="60">
        <v>0.52</v>
      </c>
      <c r="BC26" s="60" t="e">
        <f t="shared" si="25"/>
        <v>#VALUE!</v>
      </c>
      <c r="BD26" s="60" t="e">
        <f t="shared" si="26"/>
        <v>#VALUE!</v>
      </c>
      <c r="BE26" s="60" t="e">
        <f t="shared" si="27"/>
        <v>#VALUE!</v>
      </c>
      <c r="BF26" s="60" t="e">
        <f t="shared" si="28"/>
        <v>#VALUE!</v>
      </c>
      <c r="BG26" s="122" t="e">
        <f t="shared" si="29"/>
        <v>#VALUE!</v>
      </c>
      <c r="BK26" s="103"/>
      <c r="BM26" s="59">
        <f t="shared" si="30"/>
        <v>0.70000000000000007</v>
      </c>
      <c r="BN26" s="60">
        <v>0.52</v>
      </c>
      <c r="BO26" s="60" t="e">
        <f t="shared" si="31"/>
        <v>#VALUE!</v>
      </c>
      <c r="BP26" s="60" t="e">
        <f t="shared" si="32"/>
        <v>#VALUE!</v>
      </c>
      <c r="BQ26" s="60" t="e">
        <f t="shared" si="33"/>
        <v>#VALUE!</v>
      </c>
      <c r="BR26" s="60" t="e">
        <f t="shared" si="34"/>
        <v>#VALUE!</v>
      </c>
      <c r="BS26" s="60" t="e">
        <f t="shared" si="35"/>
        <v>#VALUE!</v>
      </c>
    </row>
    <row r="27" spans="2:71" x14ac:dyDescent="0.25">
      <c r="C27" s="103"/>
      <c r="E27" s="59">
        <f t="shared" si="2"/>
        <v>0.75000000000000011</v>
      </c>
      <c r="F27" s="60">
        <v>0.47</v>
      </c>
      <c r="G27" s="60" t="e">
        <f t="shared" si="3"/>
        <v>#VALUE!</v>
      </c>
      <c r="H27" s="60" t="e">
        <f t="shared" si="4"/>
        <v>#VALUE!</v>
      </c>
      <c r="I27" s="60" t="e">
        <f t="shared" si="0"/>
        <v>#VALUE!</v>
      </c>
      <c r="J27" s="60" t="e">
        <f t="shared" si="5"/>
        <v>#VALUE!</v>
      </c>
      <c r="K27" s="60" t="e">
        <f t="shared" si="1"/>
        <v>#VALUE!</v>
      </c>
      <c r="L27" s="113"/>
      <c r="M27" s="114"/>
      <c r="O27" s="103"/>
      <c r="Q27" s="59">
        <f t="shared" si="6"/>
        <v>0.75000000000000011</v>
      </c>
      <c r="R27" s="60">
        <v>0.47</v>
      </c>
      <c r="S27" s="60" t="e">
        <f t="shared" si="7"/>
        <v>#VALUE!</v>
      </c>
      <c r="T27" s="60" t="e">
        <f t="shared" si="8"/>
        <v>#VALUE!</v>
      </c>
      <c r="U27" s="60" t="e">
        <f t="shared" si="9"/>
        <v>#VALUE!</v>
      </c>
      <c r="V27" s="60" t="e">
        <f t="shared" si="10"/>
        <v>#VALUE!</v>
      </c>
      <c r="W27" s="122" t="e">
        <f t="shared" si="11"/>
        <v>#VALUE!</v>
      </c>
      <c r="X27" s="113"/>
      <c r="Y27" s="114"/>
      <c r="AA27" s="103"/>
      <c r="AC27" s="59">
        <f t="shared" si="12"/>
        <v>0.75000000000000011</v>
      </c>
      <c r="AD27" s="60">
        <v>0.47</v>
      </c>
      <c r="AE27" s="60" t="e">
        <f t="shared" si="13"/>
        <v>#VALUE!</v>
      </c>
      <c r="AF27" s="60" t="e">
        <f t="shared" si="14"/>
        <v>#VALUE!</v>
      </c>
      <c r="AG27" s="60" t="e">
        <f t="shared" si="15"/>
        <v>#VALUE!</v>
      </c>
      <c r="AH27" s="60" t="e">
        <f t="shared" si="16"/>
        <v>#VALUE!</v>
      </c>
      <c r="AI27" s="122" t="e">
        <f t="shared" si="17"/>
        <v>#VALUE!</v>
      </c>
      <c r="AM27" s="103"/>
      <c r="AO27" s="59">
        <f t="shared" si="18"/>
        <v>0.75000000000000011</v>
      </c>
      <c r="AP27" s="60">
        <v>0.47</v>
      </c>
      <c r="AQ27" s="60" t="e">
        <f t="shared" si="19"/>
        <v>#VALUE!</v>
      </c>
      <c r="AR27" s="60" t="e">
        <f t="shared" si="20"/>
        <v>#VALUE!</v>
      </c>
      <c r="AS27" s="60" t="e">
        <f t="shared" si="21"/>
        <v>#VALUE!</v>
      </c>
      <c r="AT27" s="60" t="e">
        <f t="shared" si="22"/>
        <v>#VALUE!</v>
      </c>
      <c r="AU27" s="122" t="e">
        <f t="shared" si="23"/>
        <v>#VALUE!</v>
      </c>
      <c r="AY27" s="103"/>
      <c r="BA27" s="59">
        <f t="shared" si="24"/>
        <v>0.75000000000000011</v>
      </c>
      <c r="BB27" s="60">
        <v>0.47</v>
      </c>
      <c r="BC27" s="60" t="e">
        <f t="shared" si="25"/>
        <v>#VALUE!</v>
      </c>
      <c r="BD27" s="60" t="e">
        <f t="shared" si="26"/>
        <v>#VALUE!</v>
      </c>
      <c r="BE27" s="60" t="e">
        <f t="shared" si="27"/>
        <v>#VALUE!</v>
      </c>
      <c r="BF27" s="60" t="e">
        <f t="shared" si="28"/>
        <v>#VALUE!</v>
      </c>
      <c r="BG27" s="122" t="e">
        <f t="shared" si="29"/>
        <v>#VALUE!</v>
      </c>
      <c r="BK27" s="103"/>
      <c r="BM27" s="59">
        <f t="shared" si="30"/>
        <v>0.75000000000000011</v>
      </c>
      <c r="BN27" s="60">
        <v>0.47</v>
      </c>
      <c r="BO27" s="60" t="e">
        <f t="shared" si="31"/>
        <v>#VALUE!</v>
      </c>
      <c r="BP27" s="60" t="e">
        <f t="shared" si="32"/>
        <v>#VALUE!</v>
      </c>
      <c r="BQ27" s="60" t="e">
        <f t="shared" si="33"/>
        <v>#VALUE!</v>
      </c>
      <c r="BR27" s="60" t="e">
        <f t="shared" si="34"/>
        <v>#VALUE!</v>
      </c>
      <c r="BS27" s="60" t="e">
        <f t="shared" si="35"/>
        <v>#VALUE!</v>
      </c>
    </row>
    <row r="28" spans="2:71" x14ac:dyDescent="0.25">
      <c r="C28" s="104"/>
      <c r="E28" s="59">
        <f t="shared" si="2"/>
        <v>0.80000000000000016</v>
      </c>
      <c r="F28" s="60">
        <v>0.41</v>
      </c>
      <c r="G28" s="60" t="e">
        <f t="shared" si="3"/>
        <v>#VALUE!</v>
      </c>
      <c r="H28" s="60" t="e">
        <f t="shared" si="4"/>
        <v>#VALUE!</v>
      </c>
      <c r="I28" s="60" t="e">
        <f t="shared" si="0"/>
        <v>#VALUE!</v>
      </c>
      <c r="J28" s="60" t="e">
        <f t="shared" si="5"/>
        <v>#VALUE!</v>
      </c>
      <c r="K28" s="60" t="e">
        <f t="shared" si="1"/>
        <v>#VALUE!</v>
      </c>
      <c r="L28" s="113"/>
      <c r="M28" s="114"/>
      <c r="O28" s="104"/>
      <c r="Q28" s="59">
        <f t="shared" si="6"/>
        <v>0.80000000000000016</v>
      </c>
      <c r="R28" s="60">
        <v>0.41</v>
      </c>
      <c r="S28" s="60" t="e">
        <f t="shared" si="7"/>
        <v>#VALUE!</v>
      </c>
      <c r="T28" s="60" t="e">
        <f t="shared" si="8"/>
        <v>#VALUE!</v>
      </c>
      <c r="U28" s="60" t="e">
        <f t="shared" si="9"/>
        <v>#VALUE!</v>
      </c>
      <c r="V28" s="60" t="e">
        <f t="shared" si="10"/>
        <v>#VALUE!</v>
      </c>
      <c r="W28" s="122" t="e">
        <f t="shared" si="11"/>
        <v>#VALUE!</v>
      </c>
      <c r="X28" s="113"/>
      <c r="Y28" s="114"/>
      <c r="AA28" s="104"/>
      <c r="AC28" s="59">
        <f t="shared" si="12"/>
        <v>0.80000000000000016</v>
      </c>
      <c r="AD28" s="60">
        <v>0.41</v>
      </c>
      <c r="AE28" s="60" t="e">
        <f t="shared" si="13"/>
        <v>#VALUE!</v>
      </c>
      <c r="AF28" s="60" t="e">
        <f t="shared" si="14"/>
        <v>#VALUE!</v>
      </c>
      <c r="AG28" s="60" t="e">
        <f t="shared" si="15"/>
        <v>#VALUE!</v>
      </c>
      <c r="AH28" s="60" t="e">
        <f t="shared" si="16"/>
        <v>#VALUE!</v>
      </c>
      <c r="AI28" s="122" t="e">
        <f t="shared" si="17"/>
        <v>#VALUE!</v>
      </c>
      <c r="AM28" s="104"/>
      <c r="AO28" s="59">
        <f t="shared" si="18"/>
        <v>0.80000000000000016</v>
      </c>
      <c r="AP28" s="60">
        <v>0.41</v>
      </c>
      <c r="AQ28" s="60" t="e">
        <f t="shared" si="19"/>
        <v>#VALUE!</v>
      </c>
      <c r="AR28" s="60" t="e">
        <f t="shared" si="20"/>
        <v>#VALUE!</v>
      </c>
      <c r="AS28" s="60" t="e">
        <f t="shared" si="21"/>
        <v>#VALUE!</v>
      </c>
      <c r="AT28" s="60" t="e">
        <f t="shared" si="22"/>
        <v>#VALUE!</v>
      </c>
      <c r="AU28" s="122" t="e">
        <f t="shared" si="23"/>
        <v>#VALUE!</v>
      </c>
      <c r="AY28" s="104"/>
      <c r="BA28" s="59">
        <f t="shared" si="24"/>
        <v>0.80000000000000016</v>
      </c>
      <c r="BB28" s="60">
        <v>0.41</v>
      </c>
      <c r="BC28" s="60" t="e">
        <f t="shared" si="25"/>
        <v>#VALUE!</v>
      </c>
      <c r="BD28" s="60" t="e">
        <f t="shared" si="26"/>
        <v>#VALUE!</v>
      </c>
      <c r="BE28" s="60" t="e">
        <f t="shared" si="27"/>
        <v>#VALUE!</v>
      </c>
      <c r="BF28" s="60" t="e">
        <f t="shared" si="28"/>
        <v>#VALUE!</v>
      </c>
      <c r="BG28" s="122" t="e">
        <f t="shared" si="29"/>
        <v>#VALUE!</v>
      </c>
      <c r="BK28" s="104"/>
      <c r="BM28" s="59">
        <f t="shared" si="30"/>
        <v>0.80000000000000016</v>
      </c>
      <c r="BN28" s="60">
        <v>0.41</v>
      </c>
      <c r="BO28" s="60" t="e">
        <f t="shared" si="31"/>
        <v>#VALUE!</v>
      </c>
      <c r="BP28" s="60" t="e">
        <f t="shared" si="32"/>
        <v>#VALUE!</v>
      </c>
      <c r="BQ28" s="60" t="e">
        <f t="shared" si="33"/>
        <v>#VALUE!</v>
      </c>
      <c r="BR28" s="60" t="e">
        <f t="shared" si="34"/>
        <v>#VALUE!</v>
      </c>
      <c r="BS28" s="60" t="e">
        <f t="shared" si="35"/>
        <v>#VALUE!</v>
      </c>
    </row>
    <row r="29" spans="2:71" x14ac:dyDescent="0.25">
      <c r="E29" s="59">
        <f t="shared" si="2"/>
        <v>0.8500000000000002</v>
      </c>
      <c r="F29" s="60">
        <v>0.37</v>
      </c>
      <c r="G29" s="60" t="e">
        <f t="shared" si="3"/>
        <v>#VALUE!</v>
      </c>
      <c r="H29" s="60" t="e">
        <f t="shared" si="4"/>
        <v>#VALUE!</v>
      </c>
      <c r="I29" s="60" t="e">
        <f t="shared" si="0"/>
        <v>#VALUE!</v>
      </c>
      <c r="J29" s="60" t="e">
        <f t="shared" si="5"/>
        <v>#VALUE!</v>
      </c>
      <c r="K29" s="60" t="e">
        <f t="shared" si="1"/>
        <v>#VALUE!</v>
      </c>
      <c r="L29" s="113"/>
      <c r="M29" s="114"/>
      <c r="Q29" s="59">
        <f t="shared" si="6"/>
        <v>0.8500000000000002</v>
      </c>
      <c r="R29" s="60">
        <v>0.37</v>
      </c>
      <c r="S29" s="60" t="e">
        <f t="shared" si="7"/>
        <v>#VALUE!</v>
      </c>
      <c r="T29" s="60" t="e">
        <f t="shared" si="8"/>
        <v>#VALUE!</v>
      </c>
      <c r="U29" s="60" t="e">
        <f t="shared" si="9"/>
        <v>#VALUE!</v>
      </c>
      <c r="V29" s="60" t="e">
        <f t="shared" si="10"/>
        <v>#VALUE!</v>
      </c>
      <c r="W29" s="122" t="e">
        <f t="shared" si="11"/>
        <v>#VALUE!</v>
      </c>
      <c r="X29" s="113"/>
      <c r="Y29" s="114"/>
      <c r="AC29" s="59">
        <f t="shared" si="12"/>
        <v>0.8500000000000002</v>
      </c>
      <c r="AD29" s="60">
        <v>0.37</v>
      </c>
      <c r="AE29" s="60" t="e">
        <f t="shared" si="13"/>
        <v>#VALUE!</v>
      </c>
      <c r="AF29" s="60" t="e">
        <f t="shared" si="14"/>
        <v>#VALUE!</v>
      </c>
      <c r="AG29" s="60" t="e">
        <f t="shared" si="15"/>
        <v>#VALUE!</v>
      </c>
      <c r="AH29" s="60" t="e">
        <f t="shared" si="16"/>
        <v>#VALUE!</v>
      </c>
      <c r="AI29" s="122" t="e">
        <f t="shared" si="17"/>
        <v>#VALUE!</v>
      </c>
      <c r="AO29" s="59">
        <f t="shared" si="18"/>
        <v>0.8500000000000002</v>
      </c>
      <c r="AP29" s="60">
        <v>0.37</v>
      </c>
      <c r="AQ29" s="60" t="e">
        <f t="shared" si="19"/>
        <v>#VALUE!</v>
      </c>
      <c r="AR29" s="60" t="e">
        <f t="shared" si="20"/>
        <v>#VALUE!</v>
      </c>
      <c r="AS29" s="60" t="e">
        <f t="shared" si="21"/>
        <v>#VALUE!</v>
      </c>
      <c r="AT29" s="60" t="e">
        <f t="shared" si="22"/>
        <v>#VALUE!</v>
      </c>
      <c r="AU29" s="122" t="e">
        <f t="shared" si="23"/>
        <v>#VALUE!</v>
      </c>
      <c r="BA29" s="59">
        <f t="shared" si="24"/>
        <v>0.8500000000000002</v>
      </c>
      <c r="BB29" s="60">
        <v>0.37</v>
      </c>
      <c r="BC29" s="60" t="e">
        <f t="shared" si="25"/>
        <v>#VALUE!</v>
      </c>
      <c r="BD29" s="60" t="e">
        <f t="shared" si="26"/>
        <v>#VALUE!</v>
      </c>
      <c r="BE29" s="60" t="e">
        <f t="shared" si="27"/>
        <v>#VALUE!</v>
      </c>
      <c r="BF29" s="60" t="e">
        <f t="shared" si="28"/>
        <v>#VALUE!</v>
      </c>
      <c r="BG29" s="122" t="e">
        <f t="shared" si="29"/>
        <v>#VALUE!</v>
      </c>
      <c r="BM29" s="59">
        <f t="shared" si="30"/>
        <v>0.8500000000000002</v>
      </c>
      <c r="BN29" s="60">
        <v>0.37</v>
      </c>
      <c r="BO29" s="60" t="e">
        <f t="shared" si="31"/>
        <v>#VALUE!</v>
      </c>
      <c r="BP29" s="60" t="e">
        <f t="shared" si="32"/>
        <v>#VALUE!</v>
      </c>
      <c r="BQ29" s="60" t="e">
        <f t="shared" si="33"/>
        <v>#VALUE!</v>
      </c>
      <c r="BR29" s="60" t="e">
        <f t="shared" si="34"/>
        <v>#VALUE!</v>
      </c>
      <c r="BS29" s="60" t="e">
        <f t="shared" si="35"/>
        <v>#VALUE!</v>
      </c>
    </row>
    <row r="30" spans="2:71" x14ac:dyDescent="0.25">
      <c r="E30" s="59">
        <f t="shared" si="2"/>
        <v>0.90000000000000024</v>
      </c>
      <c r="F30" s="60">
        <v>0.3</v>
      </c>
      <c r="G30" s="60" t="e">
        <f t="shared" si="3"/>
        <v>#VALUE!</v>
      </c>
      <c r="H30" s="60" t="e">
        <f t="shared" si="4"/>
        <v>#VALUE!</v>
      </c>
      <c r="I30" s="60" t="e">
        <f t="shared" si="0"/>
        <v>#VALUE!</v>
      </c>
      <c r="J30" s="60" t="e">
        <f t="shared" si="5"/>
        <v>#VALUE!</v>
      </c>
      <c r="K30" s="60" t="e">
        <f t="shared" si="1"/>
        <v>#VALUE!</v>
      </c>
      <c r="L30" s="113"/>
      <c r="M30" s="114"/>
      <c r="Q30" s="59">
        <f t="shared" si="6"/>
        <v>0.90000000000000024</v>
      </c>
      <c r="R30" s="60">
        <v>0.3</v>
      </c>
      <c r="S30" s="60" t="e">
        <f t="shared" si="7"/>
        <v>#VALUE!</v>
      </c>
      <c r="T30" s="60" t="e">
        <f t="shared" si="8"/>
        <v>#VALUE!</v>
      </c>
      <c r="U30" s="60" t="e">
        <f t="shared" si="9"/>
        <v>#VALUE!</v>
      </c>
      <c r="V30" s="60" t="e">
        <f t="shared" si="10"/>
        <v>#VALUE!</v>
      </c>
      <c r="W30" s="122" t="e">
        <f t="shared" si="11"/>
        <v>#VALUE!</v>
      </c>
      <c r="X30" s="113"/>
      <c r="Y30" s="114"/>
      <c r="AC30" s="59">
        <f t="shared" si="12"/>
        <v>0.90000000000000024</v>
      </c>
      <c r="AD30" s="60">
        <v>0.3</v>
      </c>
      <c r="AE30" s="60" t="e">
        <f t="shared" si="13"/>
        <v>#VALUE!</v>
      </c>
      <c r="AF30" s="60" t="e">
        <f t="shared" si="14"/>
        <v>#VALUE!</v>
      </c>
      <c r="AG30" s="60" t="e">
        <f t="shared" si="15"/>
        <v>#VALUE!</v>
      </c>
      <c r="AH30" s="60" t="e">
        <f t="shared" si="16"/>
        <v>#VALUE!</v>
      </c>
      <c r="AI30" s="122" t="e">
        <f t="shared" si="17"/>
        <v>#VALUE!</v>
      </c>
      <c r="AO30" s="59">
        <f t="shared" si="18"/>
        <v>0.90000000000000024</v>
      </c>
      <c r="AP30" s="60">
        <v>0.3</v>
      </c>
      <c r="AQ30" s="60" t="e">
        <f t="shared" si="19"/>
        <v>#VALUE!</v>
      </c>
      <c r="AR30" s="60" t="e">
        <f t="shared" si="20"/>
        <v>#VALUE!</v>
      </c>
      <c r="AS30" s="60" t="e">
        <f t="shared" si="21"/>
        <v>#VALUE!</v>
      </c>
      <c r="AT30" s="60" t="e">
        <f t="shared" si="22"/>
        <v>#VALUE!</v>
      </c>
      <c r="AU30" s="122" t="e">
        <f t="shared" si="23"/>
        <v>#VALUE!</v>
      </c>
      <c r="BA30" s="59">
        <f t="shared" si="24"/>
        <v>0.90000000000000024</v>
      </c>
      <c r="BB30" s="60">
        <v>0.3</v>
      </c>
      <c r="BC30" s="60" t="e">
        <f t="shared" si="25"/>
        <v>#VALUE!</v>
      </c>
      <c r="BD30" s="60" t="e">
        <f t="shared" si="26"/>
        <v>#VALUE!</v>
      </c>
      <c r="BE30" s="60" t="e">
        <f t="shared" si="27"/>
        <v>#VALUE!</v>
      </c>
      <c r="BF30" s="60" t="e">
        <f t="shared" si="28"/>
        <v>#VALUE!</v>
      </c>
      <c r="BG30" s="122" t="e">
        <f t="shared" si="29"/>
        <v>#VALUE!</v>
      </c>
      <c r="BM30" s="59">
        <f t="shared" si="30"/>
        <v>0.90000000000000024</v>
      </c>
      <c r="BN30" s="60">
        <v>0.3</v>
      </c>
      <c r="BO30" s="60" t="e">
        <f t="shared" si="31"/>
        <v>#VALUE!</v>
      </c>
      <c r="BP30" s="60" t="e">
        <f t="shared" si="32"/>
        <v>#VALUE!</v>
      </c>
      <c r="BQ30" s="60" t="e">
        <f t="shared" si="33"/>
        <v>#VALUE!</v>
      </c>
      <c r="BR30" s="60" t="e">
        <f t="shared" si="34"/>
        <v>#VALUE!</v>
      </c>
      <c r="BS30" s="60" t="e">
        <f t="shared" si="35"/>
        <v>#VALUE!</v>
      </c>
    </row>
    <row r="31" spans="2:71" x14ac:dyDescent="0.25">
      <c r="E31" s="59">
        <f t="shared" si="2"/>
        <v>0.95000000000000029</v>
      </c>
      <c r="F31" s="60">
        <v>0.24</v>
      </c>
      <c r="G31" s="60" t="e">
        <f t="shared" si="3"/>
        <v>#VALUE!</v>
      </c>
      <c r="H31" s="60" t="e">
        <f t="shared" si="4"/>
        <v>#VALUE!</v>
      </c>
      <c r="I31" s="60" t="e">
        <f t="shared" si="0"/>
        <v>#VALUE!</v>
      </c>
      <c r="J31" s="60" t="e">
        <f t="shared" si="5"/>
        <v>#VALUE!</v>
      </c>
      <c r="K31" s="60" t="e">
        <f t="shared" si="1"/>
        <v>#VALUE!</v>
      </c>
      <c r="L31" s="113"/>
      <c r="M31" s="114"/>
      <c r="Q31" s="59">
        <f t="shared" si="6"/>
        <v>0.95000000000000029</v>
      </c>
      <c r="R31" s="60">
        <v>0.24</v>
      </c>
      <c r="S31" s="60" t="e">
        <f t="shared" si="7"/>
        <v>#VALUE!</v>
      </c>
      <c r="T31" s="60" t="e">
        <f t="shared" si="8"/>
        <v>#VALUE!</v>
      </c>
      <c r="U31" s="60" t="e">
        <f t="shared" si="9"/>
        <v>#VALUE!</v>
      </c>
      <c r="V31" s="60" t="e">
        <f t="shared" si="10"/>
        <v>#VALUE!</v>
      </c>
      <c r="W31" s="122" t="e">
        <f t="shared" si="11"/>
        <v>#VALUE!</v>
      </c>
      <c r="X31" s="113"/>
      <c r="Y31" s="114"/>
      <c r="AC31" s="59">
        <f t="shared" si="12"/>
        <v>0.95000000000000029</v>
      </c>
      <c r="AD31" s="60">
        <v>0.24</v>
      </c>
      <c r="AE31" s="60" t="e">
        <f t="shared" si="13"/>
        <v>#VALUE!</v>
      </c>
      <c r="AF31" s="60" t="e">
        <f t="shared" si="14"/>
        <v>#VALUE!</v>
      </c>
      <c r="AG31" s="60" t="e">
        <f t="shared" si="15"/>
        <v>#VALUE!</v>
      </c>
      <c r="AH31" s="60" t="e">
        <f t="shared" si="16"/>
        <v>#VALUE!</v>
      </c>
      <c r="AI31" s="122" t="e">
        <f t="shared" si="17"/>
        <v>#VALUE!</v>
      </c>
      <c r="AO31" s="59">
        <f t="shared" si="18"/>
        <v>0.95000000000000029</v>
      </c>
      <c r="AP31" s="60">
        <v>0.24</v>
      </c>
      <c r="AQ31" s="60" t="e">
        <f t="shared" si="19"/>
        <v>#VALUE!</v>
      </c>
      <c r="AR31" s="60" t="e">
        <f t="shared" si="20"/>
        <v>#VALUE!</v>
      </c>
      <c r="AS31" s="60" t="e">
        <f t="shared" si="21"/>
        <v>#VALUE!</v>
      </c>
      <c r="AT31" s="60" t="e">
        <f t="shared" si="22"/>
        <v>#VALUE!</v>
      </c>
      <c r="AU31" s="122" t="e">
        <f t="shared" si="23"/>
        <v>#VALUE!</v>
      </c>
      <c r="BA31" s="59">
        <f t="shared" si="24"/>
        <v>0.95000000000000029</v>
      </c>
      <c r="BB31" s="60">
        <v>0.24</v>
      </c>
      <c r="BC31" s="60" t="e">
        <f t="shared" si="25"/>
        <v>#VALUE!</v>
      </c>
      <c r="BD31" s="60" t="e">
        <f t="shared" si="26"/>
        <v>#VALUE!</v>
      </c>
      <c r="BE31" s="60" t="e">
        <f t="shared" si="27"/>
        <v>#VALUE!</v>
      </c>
      <c r="BF31" s="60" t="e">
        <f t="shared" si="28"/>
        <v>#VALUE!</v>
      </c>
      <c r="BG31" s="122" t="e">
        <f t="shared" si="29"/>
        <v>#VALUE!</v>
      </c>
      <c r="BM31" s="59">
        <f t="shared" si="30"/>
        <v>0.95000000000000029</v>
      </c>
      <c r="BN31" s="60">
        <v>0.24</v>
      </c>
      <c r="BO31" s="60" t="e">
        <f t="shared" si="31"/>
        <v>#VALUE!</v>
      </c>
      <c r="BP31" s="60" t="e">
        <f t="shared" si="32"/>
        <v>#VALUE!</v>
      </c>
      <c r="BQ31" s="60" t="e">
        <f t="shared" si="33"/>
        <v>#VALUE!</v>
      </c>
      <c r="BR31" s="60" t="e">
        <f t="shared" si="34"/>
        <v>#VALUE!</v>
      </c>
      <c r="BS31" s="60" t="e">
        <f t="shared" si="35"/>
        <v>#VALUE!</v>
      </c>
    </row>
    <row r="32" spans="2:71" x14ac:dyDescent="0.25">
      <c r="E32" s="59">
        <f t="shared" si="2"/>
        <v>1.0000000000000002</v>
      </c>
      <c r="F32" s="60">
        <v>0</v>
      </c>
      <c r="G32" s="60" t="e">
        <f t="shared" si="3"/>
        <v>#VALUE!</v>
      </c>
      <c r="H32" s="60" t="e">
        <f t="shared" si="4"/>
        <v>#VALUE!</v>
      </c>
      <c r="I32" s="60" t="e">
        <f t="shared" si="0"/>
        <v>#VALUE!</v>
      </c>
      <c r="J32" s="60" t="e">
        <f t="shared" si="5"/>
        <v>#VALUE!</v>
      </c>
      <c r="K32" s="60" t="e">
        <f t="shared" si="1"/>
        <v>#VALUE!</v>
      </c>
      <c r="L32" s="113"/>
      <c r="M32" s="114"/>
      <c r="Q32" s="59">
        <f t="shared" si="6"/>
        <v>1.0000000000000002</v>
      </c>
      <c r="R32" s="60">
        <v>0</v>
      </c>
      <c r="S32" s="60" t="e">
        <f t="shared" si="7"/>
        <v>#VALUE!</v>
      </c>
      <c r="T32" s="60" t="e">
        <f t="shared" si="8"/>
        <v>#VALUE!</v>
      </c>
      <c r="U32" s="60" t="e">
        <f t="shared" si="9"/>
        <v>#VALUE!</v>
      </c>
      <c r="V32" s="60" t="e">
        <f t="shared" si="10"/>
        <v>#VALUE!</v>
      </c>
      <c r="W32" s="122" t="e">
        <f t="shared" si="11"/>
        <v>#VALUE!</v>
      </c>
      <c r="X32" s="113"/>
      <c r="Y32" s="114"/>
      <c r="AC32" s="59">
        <f t="shared" si="12"/>
        <v>1.0000000000000002</v>
      </c>
      <c r="AD32" s="60">
        <v>0</v>
      </c>
      <c r="AE32" s="60" t="e">
        <f t="shared" si="13"/>
        <v>#VALUE!</v>
      </c>
      <c r="AF32" s="60" t="e">
        <f t="shared" si="14"/>
        <v>#VALUE!</v>
      </c>
      <c r="AG32" s="60" t="e">
        <f t="shared" si="15"/>
        <v>#VALUE!</v>
      </c>
      <c r="AH32" s="60" t="e">
        <f t="shared" si="16"/>
        <v>#VALUE!</v>
      </c>
      <c r="AI32" s="122" t="e">
        <f t="shared" si="17"/>
        <v>#VALUE!</v>
      </c>
      <c r="AO32" s="59">
        <f t="shared" si="18"/>
        <v>1.0000000000000002</v>
      </c>
      <c r="AP32" s="60">
        <v>0</v>
      </c>
      <c r="AQ32" s="60" t="e">
        <f t="shared" si="19"/>
        <v>#VALUE!</v>
      </c>
      <c r="AR32" s="60" t="e">
        <f t="shared" si="20"/>
        <v>#VALUE!</v>
      </c>
      <c r="AS32" s="60" t="e">
        <f t="shared" si="21"/>
        <v>#VALUE!</v>
      </c>
      <c r="AT32" s="60" t="e">
        <f t="shared" si="22"/>
        <v>#VALUE!</v>
      </c>
      <c r="AU32" s="122" t="e">
        <f t="shared" si="23"/>
        <v>#VALUE!</v>
      </c>
      <c r="BA32" s="59">
        <f t="shared" si="24"/>
        <v>1.0000000000000002</v>
      </c>
      <c r="BB32" s="60">
        <v>0</v>
      </c>
      <c r="BC32" s="60" t="e">
        <f t="shared" si="25"/>
        <v>#VALUE!</v>
      </c>
      <c r="BD32" s="60" t="e">
        <f>ABS($AY$9*$BB32*SIN($AZ$10)+($BC32*$AY$9*$BB32*COS($AZ$10)))+IF($BC32&lt;$AY$23,$AY$13,$AY$14*$AZ$15*$BC32)</f>
        <v>#VALUE!</v>
      </c>
      <c r="BE32" s="60" t="e">
        <f t="shared" si="27"/>
        <v>#VALUE!</v>
      </c>
      <c r="BF32" s="60" t="e">
        <f t="shared" si="28"/>
        <v>#VALUE!</v>
      </c>
      <c r="BG32" s="122" t="e">
        <f t="shared" si="29"/>
        <v>#VALUE!</v>
      </c>
      <c r="BM32" s="59">
        <f t="shared" si="30"/>
        <v>1.0000000000000002</v>
      </c>
      <c r="BN32" s="60">
        <v>0</v>
      </c>
      <c r="BO32" s="60" t="e">
        <f t="shared" si="31"/>
        <v>#VALUE!</v>
      </c>
      <c r="BP32" s="60" t="e">
        <f t="shared" si="32"/>
        <v>#VALUE!</v>
      </c>
      <c r="BQ32" s="60" t="e">
        <f t="shared" si="33"/>
        <v>#VALUE!</v>
      </c>
      <c r="BR32" s="60" t="e">
        <f t="shared" si="34"/>
        <v>#VALUE!</v>
      </c>
      <c r="BS32" s="60" t="e">
        <f t="shared" si="35"/>
        <v>#VALUE!</v>
      </c>
    </row>
    <row r="33" spans="2:71" x14ac:dyDescent="0.25">
      <c r="F33" s="105"/>
      <c r="G33" s="103"/>
      <c r="H33" s="103"/>
      <c r="I33" s="103"/>
      <c r="L33" s="113"/>
      <c r="M33" s="114"/>
      <c r="R33" s="105"/>
      <c r="S33" s="103"/>
      <c r="T33" s="103"/>
      <c r="U33" s="103"/>
      <c r="X33" s="113"/>
      <c r="Y33" s="114"/>
      <c r="AD33" s="105"/>
      <c r="AE33" s="103"/>
      <c r="AF33" s="103"/>
      <c r="AG33" s="103"/>
      <c r="AP33" s="105"/>
      <c r="AQ33" s="103"/>
      <c r="AR33" s="103"/>
      <c r="AS33" s="103"/>
      <c r="BB33" s="105"/>
      <c r="BC33" s="103"/>
      <c r="BD33" s="103"/>
      <c r="BE33" s="103"/>
      <c r="BN33" s="105"/>
      <c r="BO33" s="103"/>
      <c r="BP33" s="103"/>
      <c r="BQ33" s="103"/>
    </row>
    <row r="34" spans="2:71" x14ac:dyDescent="0.25">
      <c r="E34" s="89" t="s">
        <v>229</v>
      </c>
      <c r="L34" s="113"/>
      <c r="M34" s="114"/>
      <c r="Q34" s="89" t="s">
        <v>229</v>
      </c>
      <c r="X34" s="113"/>
      <c r="Y34" s="114"/>
      <c r="AC34" s="89" t="s">
        <v>229</v>
      </c>
      <c r="AO34" s="89" t="s">
        <v>229</v>
      </c>
      <c r="BA34" s="89" t="s">
        <v>229</v>
      </c>
      <c r="BM34" s="89" t="s">
        <v>229</v>
      </c>
    </row>
    <row r="35" spans="2:71" x14ac:dyDescent="0.25">
      <c r="H35" s="87" t="s">
        <v>230</v>
      </c>
      <c r="I35" s="63" t="e">
        <f>2*(SUMPRODUCT($E13:$E31,I13:I31)+I32/2)*$C$25</f>
        <v>#VALUE!</v>
      </c>
      <c r="J35" s="87" t="s">
        <v>231</v>
      </c>
      <c r="K35" s="63" t="e">
        <f>2*(SUMPRODUCT($E13:$E31,K13:K31)+K32/2)*$C$25</f>
        <v>#VALUE!</v>
      </c>
      <c r="L35" s="113"/>
      <c r="M35" s="114"/>
      <c r="T35" s="87" t="s">
        <v>230</v>
      </c>
      <c r="U35" s="63" t="e">
        <f>2*(SUMPRODUCT($Q13:$Q31,U13:U31)+U32/2)*$O$25</f>
        <v>#VALUE!</v>
      </c>
      <c r="V35" s="87" t="s">
        <v>231</v>
      </c>
      <c r="W35" s="123" t="e">
        <f>2*(SUMPRODUCT($Q13:$Q31,W13:W31)+W32/2)*$O$25</f>
        <v>#VALUE!</v>
      </c>
      <c r="X35" s="113"/>
      <c r="Y35" s="114"/>
      <c r="AF35" s="87" t="s">
        <v>230</v>
      </c>
      <c r="AG35" s="63" t="e">
        <f>2*(SUMPRODUCT($Q13:$Q31,AG13:AG31)+AG32/2)*$O$25</f>
        <v>#VALUE!</v>
      </c>
      <c r="AH35" s="87" t="s">
        <v>231</v>
      </c>
      <c r="AI35" s="123" t="e">
        <f>2*(SUMPRODUCT($Q13:$Q31,AI13:AI31)+AI32/2)*$O$25</f>
        <v>#VALUE!</v>
      </c>
      <c r="AR35" s="87" t="s">
        <v>230</v>
      </c>
      <c r="AS35" s="63" t="e">
        <f>2*(SUMPRODUCT($Q13:$Q31,AS13:AS31)+AS32/2)*$O$25</f>
        <v>#VALUE!</v>
      </c>
      <c r="AT35" s="87" t="s">
        <v>231</v>
      </c>
      <c r="AU35" s="123" t="e">
        <f>2*(SUMPRODUCT($Q13:$Q31,AU13:AU31)+AU32/2)*$O$25</f>
        <v>#VALUE!</v>
      </c>
      <c r="BD35" s="87" t="s">
        <v>230</v>
      </c>
      <c r="BE35" s="63" t="e">
        <f>2*(SUMPRODUCT($BA13:$BA31,BE13:BE31)+BE32/2)*$AY$25</f>
        <v>#VALUE!</v>
      </c>
      <c r="BF35" s="87" t="s">
        <v>231</v>
      </c>
      <c r="BG35" s="123" t="e">
        <f>2*(SUMPRODUCT($BA13:$BA31,BG13:BG31)+BG32/2)*$AY$25</f>
        <v>#VALUE!</v>
      </c>
      <c r="BP35" s="87" t="s">
        <v>230</v>
      </c>
      <c r="BQ35" s="63" t="e">
        <f>2*(SUMPRODUCT($Q13:$Q31,BQ13:BQ31)+BQ32/2)*$O$25</f>
        <v>#VALUE!</v>
      </c>
      <c r="BR35" s="87" t="s">
        <v>231</v>
      </c>
      <c r="BS35" s="63" t="e">
        <f>2*(SUMPRODUCT($Q13:$Q31,BS13:BS31)+BS32/2)*$O$25</f>
        <v>#VALUE!</v>
      </c>
    </row>
    <row r="36" spans="2:71" x14ac:dyDescent="0.25">
      <c r="D36" s="106"/>
      <c r="F36" s="106" t="s">
        <v>232</v>
      </c>
      <c r="L36" s="113"/>
      <c r="M36" s="114"/>
      <c r="P36" s="106"/>
      <c r="R36" s="106" t="s">
        <v>232</v>
      </c>
      <c r="X36" s="113"/>
      <c r="Y36" s="114"/>
      <c r="AB36" s="106"/>
      <c r="AD36" s="106" t="s">
        <v>232</v>
      </c>
      <c r="AN36" s="106"/>
      <c r="AP36" s="106" t="s">
        <v>232</v>
      </c>
      <c r="AZ36" s="106"/>
      <c r="BB36" s="106" t="s">
        <v>232</v>
      </c>
      <c r="BL36" s="106"/>
      <c r="BN36" s="106" t="s">
        <v>232</v>
      </c>
    </row>
    <row r="37" spans="2:71" x14ac:dyDescent="0.25">
      <c r="E37" s="60">
        <f>C16</f>
        <v>0.5</v>
      </c>
      <c r="F37" s="60">
        <f>1-C16</f>
        <v>0.5</v>
      </c>
      <c r="I37" s="89" t="s">
        <v>233</v>
      </c>
      <c r="J37" s="107" t="e">
        <f>(E37*I35+F37*K35)</f>
        <v>#VALUE!</v>
      </c>
      <c r="L37" s="113"/>
      <c r="M37" s="114"/>
      <c r="Q37" s="60">
        <f>O16</f>
        <v>0.5</v>
      </c>
      <c r="R37" s="60">
        <f>1-O16</f>
        <v>0.5</v>
      </c>
      <c r="U37" s="89" t="s">
        <v>233</v>
      </c>
      <c r="V37" s="107" t="e">
        <f>(Q37*U35+R37*W35)</f>
        <v>#VALUE!</v>
      </c>
      <c r="X37" s="113"/>
      <c r="Y37" s="114"/>
      <c r="AC37" s="60">
        <f>AA16</f>
        <v>0.5</v>
      </c>
      <c r="AD37" s="60">
        <f>1-AA16</f>
        <v>0.5</v>
      </c>
      <c r="AG37" s="89" t="s">
        <v>233</v>
      </c>
      <c r="AH37" s="107" t="e">
        <f>(AC37*AG35+AD37*AI35)</f>
        <v>#VALUE!</v>
      </c>
      <c r="AO37" s="60">
        <f>AM16</f>
        <v>0.5</v>
      </c>
      <c r="AP37" s="60">
        <f>1-AM16</f>
        <v>0.5</v>
      </c>
      <c r="AS37" s="89" t="s">
        <v>233</v>
      </c>
      <c r="AT37" s="107" t="e">
        <f>(AO37*AS35+AP37*AU35)</f>
        <v>#VALUE!</v>
      </c>
      <c r="BA37" s="60">
        <f>AY16</f>
        <v>0.5</v>
      </c>
      <c r="BB37" s="60">
        <f>1-AY16</f>
        <v>0.5</v>
      </c>
      <c r="BE37" s="89" t="s">
        <v>233</v>
      </c>
      <c r="BF37" s="107" t="e">
        <f>(BA37*BE35+BB37*BG35)</f>
        <v>#VALUE!</v>
      </c>
      <c r="BM37" s="60">
        <f>BK16</f>
        <v>0.5</v>
      </c>
      <c r="BN37" s="60">
        <f>1-BK16</f>
        <v>0.5</v>
      </c>
      <c r="BQ37" s="89" t="s">
        <v>233</v>
      </c>
      <c r="BR37" s="107" t="e">
        <f>(BM37*BQ35+BN37*BS35)</f>
        <v>#VALUE!</v>
      </c>
    </row>
    <row r="38" spans="2:71" x14ac:dyDescent="0.25">
      <c r="B38" s="115"/>
      <c r="C38" s="115"/>
      <c r="D38" s="115"/>
      <c r="E38" s="115"/>
      <c r="F38" s="115"/>
      <c r="G38" s="115"/>
      <c r="H38" s="115"/>
      <c r="I38" s="115"/>
      <c r="J38" s="116"/>
      <c r="K38" s="115"/>
      <c r="L38" s="113"/>
      <c r="M38" s="114"/>
      <c r="V38" s="108"/>
      <c r="X38" s="113"/>
      <c r="Y38" s="114"/>
      <c r="AH38" s="108"/>
      <c r="AT38" s="108"/>
      <c r="BF38" s="108"/>
      <c r="BR38" s="108"/>
    </row>
    <row r="39" spans="2:71" x14ac:dyDescent="0.25">
      <c r="B39" s="117"/>
      <c r="C39" s="117"/>
      <c r="D39" s="117"/>
      <c r="E39" s="117"/>
      <c r="F39" s="117"/>
      <c r="G39" s="117"/>
      <c r="H39" s="117"/>
      <c r="I39" s="117"/>
      <c r="J39" s="117"/>
      <c r="K39" s="117"/>
      <c r="L39" s="113"/>
      <c r="M39" s="114"/>
      <c r="N39" s="119"/>
      <c r="O39" s="119"/>
      <c r="P39" s="119"/>
      <c r="Q39" s="119"/>
      <c r="R39" s="119"/>
      <c r="S39" s="119"/>
      <c r="T39" s="119"/>
      <c r="U39" s="119"/>
      <c r="V39" s="119"/>
      <c r="W39" s="119"/>
      <c r="X39" s="113"/>
      <c r="Y39" s="114"/>
      <c r="Z39" s="119"/>
      <c r="AA39" s="119"/>
      <c r="AB39" s="119"/>
      <c r="AC39" s="119"/>
      <c r="AD39" s="119"/>
      <c r="AE39" s="119"/>
      <c r="AF39" s="119"/>
      <c r="AG39" s="119"/>
      <c r="AH39" s="119"/>
      <c r="AI39" s="119"/>
      <c r="AL39" s="109"/>
      <c r="AM39" s="109"/>
      <c r="AN39" s="119"/>
      <c r="AO39" s="119"/>
      <c r="AP39" s="119"/>
      <c r="AQ39" s="119"/>
      <c r="AR39" s="119"/>
      <c r="AS39" s="119"/>
      <c r="AT39" s="119"/>
      <c r="AU39" s="119"/>
      <c r="AX39" s="119"/>
      <c r="AY39" s="119"/>
      <c r="AZ39" s="119"/>
      <c r="BA39" s="119"/>
      <c r="BB39" s="119"/>
      <c r="BC39" s="119"/>
      <c r="BD39" s="119"/>
      <c r="BE39" s="119"/>
      <c r="BF39" s="119"/>
      <c r="BG39" s="119"/>
      <c r="BJ39" s="119"/>
      <c r="BK39" s="119"/>
      <c r="BL39" s="119"/>
      <c r="BM39" s="119"/>
      <c r="BN39" s="119"/>
      <c r="BO39" s="119"/>
      <c r="BP39" s="119"/>
      <c r="BQ39" s="119"/>
      <c r="BR39" s="119"/>
      <c r="BS39" s="119"/>
    </row>
    <row r="40" spans="2:71" x14ac:dyDescent="0.25">
      <c r="B40" s="118"/>
      <c r="C40" s="118"/>
      <c r="D40" s="118"/>
      <c r="E40" s="118"/>
      <c r="F40" s="118"/>
      <c r="G40" s="118"/>
      <c r="H40" s="118"/>
      <c r="I40" s="118"/>
      <c r="J40" s="118"/>
      <c r="K40" s="118"/>
      <c r="L40" s="113"/>
      <c r="M40" s="114"/>
      <c r="N40" s="120"/>
      <c r="O40" s="120"/>
      <c r="P40" s="120"/>
      <c r="Q40" s="120"/>
      <c r="R40" s="120"/>
      <c r="S40" s="120"/>
      <c r="T40" s="120"/>
      <c r="U40" s="120"/>
      <c r="V40" s="120"/>
      <c r="W40" s="120"/>
      <c r="X40" s="113"/>
      <c r="Y40" s="114"/>
      <c r="Z40" s="120"/>
      <c r="AA40" s="120"/>
      <c r="AB40" s="120"/>
      <c r="AC40" s="120"/>
      <c r="AD40" s="120"/>
      <c r="AE40" s="120"/>
      <c r="AF40" s="120"/>
      <c r="AG40" s="120"/>
      <c r="AH40" s="120"/>
      <c r="AI40" s="120"/>
      <c r="AL40" s="110"/>
      <c r="AM40" s="110"/>
      <c r="AN40" s="120"/>
      <c r="AO40" s="120"/>
      <c r="AP40" s="120"/>
      <c r="AQ40" s="120"/>
      <c r="AR40" s="120"/>
      <c r="AS40" s="120"/>
      <c r="AT40" s="120"/>
      <c r="AU40" s="120"/>
      <c r="AX40" s="120"/>
      <c r="AY40" s="120"/>
      <c r="AZ40" s="120"/>
      <c r="BA40" s="120"/>
      <c r="BB40" s="120"/>
      <c r="BC40" s="120"/>
      <c r="BD40" s="120"/>
      <c r="BE40" s="120"/>
      <c r="BF40" s="120"/>
      <c r="BG40" s="120"/>
      <c r="BJ40" s="120"/>
      <c r="BK40" s="120"/>
      <c r="BL40" s="120"/>
      <c r="BM40" s="120"/>
      <c r="BN40" s="120"/>
      <c r="BO40" s="120"/>
      <c r="BP40" s="120"/>
      <c r="BQ40" s="120"/>
      <c r="BR40" s="120"/>
      <c r="BS40" s="120"/>
    </row>
    <row r="41" spans="2:71" ht="18.75" x14ac:dyDescent="0.3">
      <c r="B41" s="56" t="s">
        <v>295</v>
      </c>
      <c r="L41" s="113"/>
      <c r="M41" s="114"/>
      <c r="N41" s="56" t="s">
        <v>315</v>
      </c>
      <c r="X41" s="113"/>
      <c r="Y41" s="114"/>
      <c r="Z41" s="56" t="s">
        <v>684</v>
      </c>
      <c r="AL41" s="56" t="s">
        <v>687</v>
      </c>
      <c r="AX41" s="56" t="s">
        <v>690</v>
      </c>
      <c r="BJ41" s="56" t="s">
        <v>693</v>
      </c>
    </row>
    <row r="42" spans="2:71" x14ac:dyDescent="0.25">
      <c r="L42" s="113"/>
      <c r="M42" s="114"/>
      <c r="X42" s="113"/>
      <c r="Y42" s="114"/>
    </row>
    <row r="43" spans="2:71" x14ac:dyDescent="0.25">
      <c r="B43" s="88"/>
      <c r="E43" s="89" t="s">
        <v>213</v>
      </c>
      <c r="F43" s="89"/>
      <c r="L43" s="113"/>
      <c r="M43" s="114"/>
      <c r="N43" s="88"/>
      <c r="Q43" s="89" t="s">
        <v>213</v>
      </c>
      <c r="R43" s="89"/>
      <c r="X43" s="113"/>
      <c r="Y43" s="114"/>
      <c r="Z43" s="88"/>
      <c r="AC43" s="89" t="s">
        <v>213</v>
      </c>
      <c r="AD43" s="89"/>
      <c r="AL43" s="88"/>
      <c r="AO43" s="89" t="s">
        <v>213</v>
      </c>
      <c r="AP43" s="89"/>
      <c r="AX43" s="88"/>
      <c r="BA43" s="89" t="s">
        <v>213</v>
      </c>
      <c r="BB43" s="89"/>
      <c r="BJ43" s="88"/>
      <c r="BM43" s="89" t="s">
        <v>213</v>
      </c>
      <c r="BN43" s="89"/>
    </row>
    <row r="44" spans="2:71" x14ac:dyDescent="0.25">
      <c r="B44" s="88" t="s">
        <v>234</v>
      </c>
      <c r="C44" s="59" t="str">
        <f>'User inputs - run and wind farm'!O20</f>
        <v>-</v>
      </c>
      <c r="H44" s="207" t="s">
        <v>214</v>
      </c>
      <c r="I44" s="208"/>
      <c r="J44" s="90" t="s">
        <v>215</v>
      </c>
      <c r="K44" s="91"/>
      <c r="L44" s="113"/>
      <c r="M44" s="114"/>
      <c r="N44" s="88" t="s">
        <v>234</v>
      </c>
      <c r="O44" s="59" t="str">
        <f>'User inputs - run and wind farm'!O20</f>
        <v>-</v>
      </c>
      <c r="T44" s="207" t="s">
        <v>214</v>
      </c>
      <c r="U44" s="208"/>
      <c r="V44" s="90" t="s">
        <v>215</v>
      </c>
      <c r="W44" s="121"/>
      <c r="X44" s="113"/>
      <c r="Y44" s="114"/>
      <c r="Z44" s="88" t="s">
        <v>234</v>
      </c>
      <c r="AA44" s="59" t="str">
        <f>'User inputs - run and wind farm'!O20</f>
        <v>-</v>
      </c>
      <c r="AF44" s="207" t="s">
        <v>214</v>
      </c>
      <c r="AG44" s="208"/>
      <c r="AH44" s="90" t="s">
        <v>215</v>
      </c>
      <c r="AI44" s="121"/>
      <c r="AL44" s="88" t="s">
        <v>234</v>
      </c>
      <c r="AM44" s="59" t="str">
        <f>'User inputs - run and wind farm'!O20</f>
        <v>-</v>
      </c>
      <c r="AR44" s="207" t="s">
        <v>214</v>
      </c>
      <c r="AS44" s="208"/>
      <c r="AT44" s="90" t="s">
        <v>215</v>
      </c>
      <c r="AU44" s="121"/>
      <c r="AX44" s="88" t="s">
        <v>234</v>
      </c>
      <c r="AY44" s="59" t="str">
        <f>'User inputs - run and wind farm'!O20</f>
        <v>-</v>
      </c>
      <c r="BD44" s="207" t="s">
        <v>214</v>
      </c>
      <c r="BE44" s="208"/>
      <c r="BF44" s="90" t="s">
        <v>215</v>
      </c>
      <c r="BG44" s="121"/>
      <c r="BJ44" s="88" t="s">
        <v>234</v>
      </c>
      <c r="BK44" s="59" t="str">
        <f>'User inputs - run and wind farm'!O20</f>
        <v>-</v>
      </c>
      <c r="BP44" s="207" t="s">
        <v>214</v>
      </c>
      <c r="BQ44" s="208"/>
      <c r="BR44" s="90" t="s">
        <v>215</v>
      </c>
      <c r="BS44" s="91"/>
    </row>
    <row r="45" spans="2:71" x14ac:dyDescent="0.25">
      <c r="B45" s="88" t="s">
        <v>29</v>
      </c>
      <c r="C45" s="59" t="str">
        <f>'User inputs - run and wind farm'!M20</f>
        <v>-</v>
      </c>
      <c r="E45" s="92" t="s">
        <v>216</v>
      </c>
      <c r="F45" s="92" t="s">
        <v>217</v>
      </c>
      <c r="G45" s="93" t="s">
        <v>218</v>
      </c>
      <c r="H45" s="92" t="s">
        <v>219</v>
      </c>
      <c r="I45" s="93"/>
      <c r="J45" s="94" t="s">
        <v>219</v>
      </c>
      <c r="K45" s="93"/>
      <c r="L45" s="113"/>
      <c r="M45" s="114"/>
      <c r="N45" s="88" t="s">
        <v>29</v>
      </c>
      <c r="O45" s="59" t="str">
        <f>'User inputs - run and wind farm'!M20</f>
        <v>-</v>
      </c>
      <c r="Q45" s="92" t="s">
        <v>216</v>
      </c>
      <c r="R45" s="92" t="s">
        <v>217</v>
      </c>
      <c r="S45" s="93" t="s">
        <v>218</v>
      </c>
      <c r="T45" s="92" t="s">
        <v>219</v>
      </c>
      <c r="U45" s="93"/>
      <c r="V45" s="94" t="s">
        <v>219</v>
      </c>
      <c r="W45" s="92"/>
      <c r="X45" s="113"/>
      <c r="Y45" s="114"/>
      <c r="Z45" s="88" t="s">
        <v>29</v>
      </c>
      <c r="AA45" s="59" t="str">
        <f>'User inputs - run and wind farm'!M20</f>
        <v>-</v>
      </c>
      <c r="AC45" s="92" t="s">
        <v>216</v>
      </c>
      <c r="AD45" s="92" t="s">
        <v>217</v>
      </c>
      <c r="AE45" s="93" t="s">
        <v>218</v>
      </c>
      <c r="AF45" s="92" t="s">
        <v>219</v>
      </c>
      <c r="AG45" s="93"/>
      <c r="AH45" s="94" t="s">
        <v>219</v>
      </c>
      <c r="AI45" s="92"/>
      <c r="AL45" s="88" t="s">
        <v>29</v>
      </c>
      <c r="AM45" s="59" t="str">
        <f>'User inputs - run and wind farm'!M20</f>
        <v>-</v>
      </c>
      <c r="AO45" s="92" t="s">
        <v>216</v>
      </c>
      <c r="AP45" s="92" t="s">
        <v>217</v>
      </c>
      <c r="AQ45" s="93" t="s">
        <v>218</v>
      </c>
      <c r="AR45" s="92" t="s">
        <v>219</v>
      </c>
      <c r="AS45" s="93"/>
      <c r="AT45" s="94" t="s">
        <v>219</v>
      </c>
      <c r="AU45" s="92"/>
      <c r="AX45" s="88" t="s">
        <v>29</v>
      </c>
      <c r="AY45" s="59" t="str">
        <f>'User inputs - run and wind farm'!M20</f>
        <v>-</v>
      </c>
      <c r="BA45" s="92" t="s">
        <v>216</v>
      </c>
      <c r="BB45" s="92" t="s">
        <v>217</v>
      </c>
      <c r="BC45" s="93" t="s">
        <v>218</v>
      </c>
      <c r="BD45" s="92" t="s">
        <v>219</v>
      </c>
      <c r="BE45" s="93"/>
      <c r="BF45" s="94" t="s">
        <v>219</v>
      </c>
      <c r="BG45" s="92"/>
      <c r="BJ45" s="88" t="s">
        <v>29</v>
      </c>
      <c r="BK45" s="59" t="str">
        <f>'User inputs - run and wind farm'!M20</f>
        <v>-</v>
      </c>
      <c r="BM45" s="92" t="s">
        <v>216</v>
      </c>
      <c r="BN45" s="92" t="s">
        <v>217</v>
      </c>
      <c r="BO45" s="93" t="s">
        <v>218</v>
      </c>
      <c r="BP45" s="92" t="s">
        <v>219</v>
      </c>
      <c r="BQ45" s="93"/>
      <c r="BR45" s="94" t="s">
        <v>219</v>
      </c>
      <c r="BS45" s="93"/>
    </row>
    <row r="46" spans="2:71" x14ac:dyDescent="0.25">
      <c r="B46" s="88" t="s">
        <v>247</v>
      </c>
      <c r="C46" s="59" t="str">
        <f>'User inputs - run and wind farm'!N20</f>
        <v>-</v>
      </c>
      <c r="D46" s="111" t="e">
        <f>C46*PI()/180</f>
        <v>#VALUE!</v>
      </c>
      <c r="E46" s="92" t="s">
        <v>220</v>
      </c>
      <c r="F46" s="92" t="s">
        <v>221</v>
      </c>
      <c r="G46" s="93" t="s">
        <v>222</v>
      </c>
      <c r="H46" s="92" t="s">
        <v>223</v>
      </c>
      <c r="I46" s="93" t="s">
        <v>224</v>
      </c>
      <c r="J46" s="94" t="s">
        <v>223</v>
      </c>
      <c r="K46" s="93" t="s">
        <v>224</v>
      </c>
      <c r="L46" s="113"/>
      <c r="M46" s="114"/>
      <c r="N46" s="88" t="s">
        <v>247</v>
      </c>
      <c r="O46" s="59" t="str">
        <f>'User inputs - run and wind farm'!N20</f>
        <v>-</v>
      </c>
      <c r="P46" s="95" t="e">
        <f>O46*PI()/180</f>
        <v>#VALUE!</v>
      </c>
      <c r="Q46" s="92" t="s">
        <v>220</v>
      </c>
      <c r="R46" s="92" t="s">
        <v>221</v>
      </c>
      <c r="S46" s="93" t="s">
        <v>222</v>
      </c>
      <c r="T46" s="92" t="s">
        <v>223</v>
      </c>
      <c r="U46" s="93" t="s">
        <v>224</v>
      </c>
      <c r="V46" s="94" t="s">
        <v>223</v>
      </c>
      <c r="W46" s="92" t="s">
        <v>224</v>
      </c>
      <c r="X46" s="113"/>
      <c r="Y46" s="114"/>
      <c r="Z46" s="88" t="s">
        <v>247</v>
      </c>
      <c r="AA46" s="59" t="str">
        <f>'User inputs - run and wind farm'!N20</f>
        <v>-</v>
      </c>
      <c r="AB46" s="95" t="e">
        <f>AA46*PI()/180</f>
        <v>#VALUE!</v>
      </c>
      <c r="AC46" s="92" t="s">
        <v>220</v>
      </c>
      <c r="AD46" s="92" t="s">
        <v>221</v>
      </c>
      <c r="AE46" s="93" t="s">
        <v>222</v>
      </c>
      <c r="AF46" s="92" t="s">
        <v>223</v>
      </c>
      <c r="AG46" s="93" t="s">
        <v>224</v>
      </c>
      <c r="AH46" s="94" t="s">
        <v>223</v>
      </c>
      <c r="AI46" s="92" t="s">
        <v>224</v>
      </c>
      <c r="AL46" s="88" t="s">
        <v>247</v>
      </c>
      <c r="AM46" s="59" t="str">
        <f>'User inputs - run and wind farm'!N20</f>
        <v>-</v>
      </c>
      <c r="AN46" s="95" t="e">
        <f>AM46*PI()/180</f>
        <v>#VALUE!</v>
      </c>
      <c r="AO46" s="92" t="s">
        <v>220</v>
      </c>
      <c r="AP46" s="92" t="s">
        <v>221</v>
      </c>
      <c r="AQ46" s="93" t="s">
        <v>222</v>
      </c>
      <c r="AR46" s="92" t="s">
        <v>223</v>
      </c>
      <c r="AS46" s="93" t="s">
        <v>224</v>
      </c>
      <c r="AT46" s="94" t="s">
        <v>223</v>
      </c>
      <c r="AU46" s="92" t="s">
        <v>224</v>
      </c>
      <c r="AX46" s="88" t="s">
        <v>247</v>
      </c>
      <c r="AY46" s="59" t="str">
        <f>'User inputs - run and wind farm'!N20</f>
        <v>-</v>
      </c>
      <c r="AZ46" s="95" t="e">
        <f>AY46*PI()/180</f>
        <v>#VALUE!</v>
      </c>
      <c r="BA46" s="92" t="s">
        <v>220</v>
      </c>
      <c r="BB46" s="92" t="s">
        <v>221</v>
      </c>
      <c r="BC46" s="93" t="s">
        <v>222</v>
      </c>
      <c r="BD46" s="92" t="s">
        <v>223</v>
      </c>
      <c r="BE46" s="93" t="s">
        <v>224</v>
      </c>
      <c r="BF46" s="94" t="s">
        <v>223</v>
      </c>
      <c r="BG46" s="92" t="s">
        <v>224</v>
      </c>
      <c r="BJ46" s="88" t="s">
        <v>247</v>
      </c>
      <c r="BK46" s="59" t="str">
        <f>'User inputs - run and wind farm'!N20</f>
        <v>-</v>
      </c>
      <c r="BL46" s="95" t="e">
        <f>BK46*PI()/180</f>
        <v>#VALUE!</v>
      </c>
      <c r="BM46" s="92" t="s">
        <v>220</v>
      </c>
      <c r="BN46" s="92" t="s">
        <v>221</v>
      </c>
      <c r="BO46" s="93" t="s">
        <v>222</v>
      </c>
      <c r="BP46" s="92" t="s">
        <v>223</v>
      </c>
      <c r="BQ46" s="93" t="s">
        <v>224</v>
      </c>
      <c r="BR46" s="94" t="s">
        <v>223</v>
      </c>
      <c r="BS46" s="93" t="s">
        <v>224</v>
      </c>
    </row>
    <row r="47" spans="2:71" x14ac:dyDescent="0.25">
      <c r="B47" s="88"/>
      <c r="C47" s="88"/>
      <c r="D47" s="96"/>
      <c r="E47" s="97"/>
      <c r="F47" s="97"/>
      <c r="G47" s="98"/>
      <c r="I47" s="99"/>
      <c r="J47" s="100"/>
      <c r="K47" s="99"/>
      <c r="L47" s="113"/>
      <c r="M47" s="114"/>
      <c r="N47" s="88"/>
      <c r="O47" s="88"/>
      <c r="P47" s="96"/>
      <c r="Q47" s="97"/>
      <c r="R47" s="97"/>
      <c r="S47" s="98"/>
      <c r="U47" s="99"/>
      <c r="V47" s="100"/>
      <c r="X47" s="113"/>
      <c r="Y47" s="114"/>
      <c r="Z47" s="88"/>
      <c r="AA47" s="88"/>
      <c r="AB47" s="96"/>
      <c r="AC47" s="97"/>
      <c r="AD47" s="97"/>
      <c r="AE47" s="98"/>
      <c r="AG47" s="99"/>
      <c r="AH47" s="100"/>
      <c r="AL47" s="88"/>
      <c r="AM47" s="88"/>
      <c r="AN47" s="96"/>
      <c r="AO47" s="97"/>
      <c r="AP47" s="97"/>
      <c r="AQ47" s="98"/>
      <c r="AS47" s="99"/>
      <c r="AT47" s="100"/>
      <c r="AX47" s="88"/>
      <c r="AY47" s="88"/>
      <c r="AZ47" s="96"/>
      <c r="BA47" s="97"/>
      <c r="BB47" s="97"/>
      <c r="BC47" s="98"/>
      <c r="BE47" s="99"/>
      <c r="BF47" s="100"/>
      <c r="BJ47" s="88"/>
      <c r="BK47" s="88"/>
      <c r="BL47" s="96"/>
      <c r="BM47" s="97"/>
      <c r="BN47" s="97"/>
      <c r="BO47" s="98"/>
      <c r="BQ47" s="99"/>
      <c r="BR47" s="100"/>
      <c r="BS47" s="99"/>
    </row>
    <row r="48" spans="2:71" x14ac:dyDescent="0.25">
      <c r="B48" s="88" t="s">
        <v>225</v>
      </c>
      <c r="C48" s="59" t="s">
        <v>16</v>
      </c>
      <c r="D48" s="101"/>
      <c r="E48" s="59">
        <v>0</v>
      </c>
      <c r="F48" s="59"/>
      <c r="G48" s="59"/>
      <c r="H48" s="59"/>
      <c r="I48" s="59">
        <v>1</v>
      </c>
      <c r="J48" s="59"/>
      <c r="K48" s="59">
        <v>1</v>
      </c>
      <c r="L48" s="113"/>
      <c r="M48" s="114"/>
      <c r="N48" s="88" t="s">
        <v>225</v>
      </c>
      <c r="O48" s="59" t="s">
        <v>13</v>
      </c>
      <c r="P48" s="101"/>
      <c r="Q48" s="59">
        <v>0</v>
      </c>
      <c r="R48" s="59"/>
      <c r="S48" s="59"/>
      <c r="T48" s="59"/>
      <c r="U48" s="59">
        <v>1</v>
      </c>
      <c r="V48" s="59"/>
      <c r="W48" s="58">
        <v>1</v>
      </c>
      <c r="X48" s="113"/>
      <c r="Y48" s="114"/>
      <c r="Z48" s="88" t="s">
        <v>225</v>
      </c>
      <c r="AA48" s="59" t="s">
        <v>670</v>
      </c>
      <c r="AB48" s="101"/>
      <c r="AC48" s="59">
        <v>0</v>
      </c>
      <c r="AD48" s="59"/>
      <c r="AE48" s="59"/>
      <c r="AF48" s="59"/>
      <c r="AG48" s="59">
        <v>1</v>
      </c>
      <c r="AH48" s="59"/>
      <c r="AI48" s="58">
        <v>1</v>
      </c>
      <c r="AL48" s="88" t="s">
        <v>225</v>
      </c>
      <c r="AM48" s="59" t="s">
        <v>680</v>
      </c>
      <c r="AN48" s="101"/>
      <c r="AO48" s="59">
        <v>0</v>
      </c>
      <c r="AP48" s="59"/>
      <c r="AQ48" s="59"/>
      <c r="AR48" s="59"/>
      <c r="AS48" s="59">
        <v>1</v>
      </c>
      <c r="AT48" s="59"/>
      <c r="AU48" s="58">
        <v>1</v>
      </c>
      <c r="AX48" s="88" t="s">
        <v>225</v>
      </c>
      <c r="AY48" s="59" t="s">
        <v>681</v>
      </c>
      <c r="AZ48" s="101"/>
      <c r="BA48" s="59">
        <v>0</v>
      </c>
      <c r="BB48" s="59"/>
      <c r="BC48" s="59"/>
      <c r="BD48" s="59"/>
      <c r="BE48" s="59">
        <v>1</v>
      </c>
      <c r="BF48" s="59"/>
      <c r="BG48" s="58">
        <v>1</v>
      </c>
      <c r="BJ48" s="88" t="s">
        <v>225</v>
      </c>
      <c r="BK48" s="59" t="s">
        <v>682</v>
      </c>
      <c r="BL48" s="101"/>
      <c r="BM48" s="59">
        <v>0</v>
      </c>
      <c r="BN48" s="59"/>
      <c r="BO48" s="59"/>
      <c r="BP48" s="59"/>
      <c r="BQ48" s="59">
        <v>1</v>
      </c>
      <c r="BR48" s="59"/>
      <c r="BS48" s="59">
        <v>1</v>
      </c>
    </row>
    <row r="49" spans="2:71" x14ac:dyDescent="0.25">
      <c r="B49" s="88" t="s">
        <v>290</v>
      </c>
      <c r="C49" s="59">
        <f>'Default parameters'!C6</f>
        <v>0.39</v>
      </c>
      <c r="E49" s="59">
        <f t="shared" ref="E49:E68" si="36">E48+C$61</f>
        <v>0.05</v>
      </c>
      <c r="F49" s="60">
        <v>0.73</v>
      </c>
      <c r="G49" s="60" t="e">
        <f>$C$53*$C$56/(E49*($C$54)*2*PI())</f>
        <v>#VALUE!</v>
      </c>
      <c r="H49" s="60" t="e">
        <f>ABS($C$45*$F49*SIN($D$46)+($G49*$C$45*$F49*COS($D$46)))+IF($G49&lt;$C$59,$C$49,$C$50*$D$51*$G49)</f>
        <v>#VALUE!</v>
      </c>
      <c r="I49" s="60" t="e">
        <f>MIN(1,($C$44/$C$56)*H49/$C$53)</f>
        <v>#VALUE!</v>
      </c>
      <c r="J49" s="60" t="e">
        <f>ABS(-$C$45*$F49*SIN($D$46)+($G49*$C$45*$F49*COS($D$46)))+IF($G49&lt;$C$59,$C$49,$C$50*$D$51*$G49)</f>
        <v>#VALUE!</v>
      </c>
      <c r="K49" s="60" t="e">
        <f t="shared" ref="K49:K68" si="37">MIN(1,($C$44/$C$56)*J49/$C$53)</f>
        <v>#VALUE!</v>
      </c>
      <c r="L49" s="113"/>
      <c r="M49" s="114"/>
      <c r="N49" s="88" t="s">
        <v>290</v>
      </c>
      <c r="O49" s="59">
        <f>'Default parameters'!D6</f>
        <v>0.94</v>
      </c>
      <c r="Q49" s="59">
        <f>Q48+O$25</f>
        <v>0.05</v>
      </c>
      <c r="R49" s="60">
        <v>0.73</v>
      </c>
      <c r="S49" s="60" t="e">
        <f>$O$53*$O$56/(Q49*($O$54)*2*PI())</f>
        <v>#VALUE!</v>
      </c>
      <c r="T49" s="60" t="e">
        <f>ABS($O$45*$R49*SIN($P$46)+($S49*$O$45*$R49*COS($P$46)))+IF($S49&lt;$O$59,$O$49,$O$50*$P$51*$S49)</f>
        <v>#VALUE!</v>
      </c>
      <c r="U49" s="60" t="e">
        <f>MIN(1,($O$44/$O$56)*T49/$O$53)</f>
        <v>#VALUE!</v>
      </c>
      <c r="V49" s="60" t="e">
        <f>ABS(-$O$45*$R49*SIN($P$46)+($S49*$O$45*$R49*COS($P$46)))+IF($S49&lt;$O$59,$O$49,$O$50*$P$51*$S49)</f>
        <v>#VALUE!</v>
      </c>
      <c r="W49" s="122" t="e">
        <f>MIN(1,($O$44/$O$56)*V49/$O$53)</f>
        <v>#VALUE!</v>
      </c>
      <c r="X49" s="113"/>
      <c r="Y49" s="114"/>
      <c r="Z49" s="88" t="s">
        <v>290</v>
      </c>
      <c r="AA49" s="59">
        <f>'Default parameters'!E6</f>
        <v>0.71</v>
      </c>
      <c r="AC49" s="59">
        <f>AC48+AA$61</f>
        <v>0.05</v>
      </c>
      <c r="AD49" s="60">
        <v>0.73</v>
      </c>
      <c r="AE49" s="60" t="e">
        <f t="shared" ref="AE49:AE68" si="38">AA$53*AA$56/(AC49*(AA$54)*2*PI())</f>
        <v>#VALUE!</v>
      </c>
      <c r="AF49" s="60" t="e">
        <f>ABS(AA$45*AD49*SIN(AB$46)+(AE49*AA$45*AD49*COS(AB$46)))+IF(AE49&lt;AA$59,AA$49,AA$50*AB$51*AE49)</f>
        <v>#VALUE!</v>
      </c>
      <c r="AG49" s="60" t="e">
        <f>MIN(1,(AA$44/AA$56)*AF49/AA$53)</f>
        <v>#VALUE!</v>
      </c>
      <c r="AH49" s="60" t="e">
        <f>ABS(-AA$45*AD49*SIN(AB$46)+(AE49*AA$45*AD49*COS(AB$46)))+IF(AE49&lt;AA$59,AA$49,AA$50*AB$51*AE49)</f>
        <v>#VALUE!</v>
      </c>
      <c r="AI49" s="122" t="e">
        <f>MIN(1,(AA$44/AA$56)*AH49/AA$53)</f>
        <v>#VALUE!</v>
      </c>
      <c r="AL49" s="88" t="s">
        <v>290</v>
      </c>
      <c r="AM49" s="59">
        <f>'Default parameters'!F6</f>
        <v>0.57999999999999996</v>
      </c>
      <c r="AO49" s="59">
        <f>AO48+AM$61</f>
        <v>0.05</v>
      </c>
      <c r="AP49" s="60">
        <v>0.73</v>
      </c>
      <c r="AQ49" s="60" t="e">
        <f t="shared" ref="AQ49:AQ56" si="39">AM$53*AM$56/(AO49*(AM$54)*2*PI())</f>
        <v>#VALUE!</v>
      </c>
      <c r="AR49" s="60" t="e">
        <f>ABS(AM$45*AP49*SIN(AN$46)+(AQ49*AM$45*AP49*COS(AN$46)))+IF(AQ49&lt;AM$59,AM$49,AM$50*AN$51*AQ49)</f>
        <v>#VALUE!</v>
      </c>
      <c r="AS49" s="60" t="e">
        <f>MIN(1,(AM$44/AM$56)*AR49/AM$53)</f>
        <v>#VALUE!</v>
      </c>
      <c r="AT49" s="60" t="e">
        <f>ABS(-AM$45*AP49*SIN(AN$46)+(AQ49*AM$45*AP49*COS(AN$46)))+IF(AQ49&lt;AM$59,AM$49,AM$50*AN$51*AQ49)</f>
        <v>#VALUE!</v>
      </c>
      <c r="AU49" s="122" t="e">
        <f>MIN(1,(AM$44/AM$56)*AT49/AM$53)</f>
        <v>#VALUE!</v>
      </c>
      <c r="AX49" s="88" t="s">
        <v>290</v>
      </c>
      <c r="AY49" s="60">
        <f>'Default parameters'!G6</f>
        <v>0.6</v>
      </c>
      <c r="BA49" s="59">
        <f>BA48+AY$61</f>
        <v>0.05</v>
      </c>
      <c r="BB49" s="60">
        <v>0.73</v>
      </c>
      <c r="BC49" s="60" t="e">
        <f t="shared" ref="BC49:BC56" si="40">AY$53*AY$56/(BA49*(AY$54)*2*PI())</f>
        <v>#VALUE!</v>
      </c>
      <c r="BD49" s="60" t="e">
        <f>ABS(AY$45*BB49*SIN(AZ$46)+(BC49*AY$45*BB49*COS(AZ$46)))+IF(BC49&lt;AY$59,AY$49,AY$50*AZ$51*BC49)</f>
        <v>#VALUE!</v>
      </c>
      <c r="BE49" s="60" t="e">
        <f>MIN(1,(AY$44/AY$56)*BD49/AY$53)</f>
        <v>#VALUE!</v>
      </c>
      <c r="BF49" s="60" t="e">
        <f>ABS(-AY$45*BB49*SIN(AZ$46)+(BC49*AY$45*BB49*COS(AZ$46)))+IF(BC49&lt;AY$59,AY$49,AY$50*AZ$51*BC49)</f>
        <v>#VALUE!</v>
      </c>
      <c r="BG49" s="122" t="e">
        <f>MIN(1,(AY$44/AY$56)*BF49/AY$53)</f>
        <v>#VALUE!</v>
      </c>
      <c r="BJ49" s="88" t="s">
        <v>290</v>
      </c>
      <c r="BK49" s="59">
        <f>'Default parameters'!H6</f>
        <v>0.34</v>
      </c>
      <c r="BM49" s="59">
        <f>BM48+BK$61</f>
        <v>0.05</v>
      </c>
      <c r="BN49" s="60">
        <v>0.73</v>
      </c>
      <c r="BO49" s="60" t="e">
        <f t="shared" ref="BO49:BO56" si="41">BK$53*BK$56/(BM49*(BK$54)*2*PI())</f>
        <v>#VALUE!</v>
      </c>
      <c r="BP49" s="60" t="e">
        <f>ABS(BK$45*BN49*SIN(BL$46)+(BO49*BK$45*BN49*COS(BL$46)))+IF(BO49&lt;BK$59,BK$49,BK$50*BL$51*BO49)</f>
        <v>#VALUE!</v>
      </c>
      <c r="BQ49" s="60" t="e">
        <f>MIN(1,(BK$44/BK$56)*BP49/BK$53)</f>
        <v>#VALUE!</v>
      </c>
      <c r="BR49" s="60" t="e">
        <f>ABS(-BK$45*BN49*SIN(BL$46)+(BO49*BK$45*BN49*COS(BL$46)))+IF(BO49&lt;BK$59,BK$49,BK$50*BL$51*BO49)</f>
        <v>#VALUE!</v>
      </c>
      <c r="BS49" s="60" t="e">
        <f>MIN(1,(BK$44/BK$56)*BR49/BK$53)</f>
        <v>#VALUE!</v>
      </c>
    </row>
    <row r="50" spans="2:71" x14ac:dyDescent="0.25">
      <c r="B50" s="88" t="s">
        <v>291</v>
      </c>
      <c r="C50" s="59">
        <f>'Default parameters'!C7</f>
        <v>1.08</v>
      </c>
      <c r="E50" s="59">
        <f t="shared" si="36"/>
        <v>0.1</v>
      </c>
      <c r="F50" s="60">
        <v>0.79</v>
      </c>
      <c r="G50" s="60" t="e">
        <f t="shared" ref="G50:G68" si="42">$C$53*$C$56/(E50*($C$54)*2*PI())</f>
        <v>#VALUE!</v>
      </c>
      <c r="H50" s="60" t="e">
        <f t="shared" ref="H50:H68" si="43">ABS($C$45*$F50*SIN($D$46)+($G50*$C$45*$F50*COS($D$46)))+IF($G50&lt;$C$59,$C$49,$C$50*$D$51*$G50)</f>
        <v>#VALUE!</v>
      </c>
      <c r="I50" s="60" t="e">
        <f t="shared" ref="I50:I68" si="44">MIN(1,($C$44/$C$56)*H50/$C$53)</f>
        <v>#VALUE!</v>
      </c>
      <c r="J50" s="60" t="e">
        <f t="shared" ref="J50:J68" si="45">ABS(-$C$45*$F50*SIN($D$46)+($G50*$C$45*$F50*COS($D$46)))+IF($G50&lt;$C$59,$C$49,$C$50*$D$51*$G50)</f>
        <v>#VALUE!</v>
      </c>
      <c r="K50" s="60" t="e">
        <f t="shared" si="37"/>
        <v>#VALUE!</v>
      </c>
      <c r="L50" s="113"/>
      <c r="M50" s="114"/>
      <c r="N50" s="88" t="s">
        <v>291</v>
      </c>
      <c r="O50" s="59">
        <f>'Default parameters'!D7</f>
        <v>1.72</v>
      </c>
      <c r="Q50" s="59">
        <f>Q49+O$61</f>
        <v>0.1</v>
      </c>
      <c r="R50" s="60">
        <v>0.79</v>
      </c>
      <c r="S50" s="60" t="e">
        <f t="shared" ref="S50:S68" si="46">$O$53*$O$56/(Q50*($O$54)*2*PI())</f>
        <v>#VALUE!</v>
      </c>
      <c r="T50" s="60" t="e">
        <f t="shared" ref="T50:T68" si="47">ABS($O$45*$R50*SIN($P$46)+($S50*$O$45*$R50*COS($P$46)))+IF($S50&lt;$O$59,$O$49,$O$50*$P$51*$S50)</f>
        <v>#VALUE!</v>
      </c>
      <c r="U50" s="60" t="e">
        <f t="shared" ref="U50:U68" si="48">MIN(1,($O$44/$O$56)*T50/$O$53)</f>
        <v>#VALUE!</v>
      </c>
      <c r="V50" s="60" t="e">
        <f t="shared" ref="V50:V68" si="49">ABS(-$O$45*$R50*SIN($P$46)+($S50*$O$45*$R50*COS($P$46)))+IF($S50&lt;$O$59,$O$49,$O$50*$P$51*$S50)</f>
        <v>#VALUE!</v>
      </c>
      <c r="W50" s="122" t="e">
        <f t="shared" ref="W50:W68" si="50">MIN(1,($O$44/$O$56)*V50/$O$53)</f>
        <v>#VALUE!</v>
      </c>
      <c r="X50" s="113"/>
      <c r="Y50" s="114"/>
      <c r="Z50" s="88" t="s">
        <v>291</v>
      </c>
      <c r="AA50" s="59">
        <f>'Default parameters'!E7</f>
        <v>1.58</v>
      </c>
      <c r="AC50" s="59">
        <f t="shared" ref="AC50:AC68" si="51">AC49+AA$61</f>
        <v>0.1</v>
      </c>
      <c r="AD50" s="60">
        <v>0.79</v>
      </c>
      <c r="AE50" s="60" t="e">
        <f t="shared" si="38"/>
        <v>#VALUE!</v>
      </c>
      <c r="AF50" s="60" t="e">
        <f t="shared" ref="AF50:AF68" si="52">ABS(AA$45*AD50*SIN(AB$46)+(AE50*AA$45*AD50*COS(AB$46)))+IF(AE50&lt;AA$59,AA$49,AA$50*AB$51*AE50)</f>
        <v>#VALUE!</v>
      </c>
      <c r="AG50" s="60" t="e">
        <f t="shared" ref="AG50:AG68" si="53">MIN(1,(AA$44/AA$56)*AF50/AA$53)</f>
        <v>#VALUE!</v>
      </c>
      <c r="AH50" s="60" t="e">
        <f t="shared" ref="AH50:AH68" si="54">ABS(-AA$45*AD50*SIN(AB$46)+(AE50*AA$45*AD50*COS(AB$46)))+IF(AE50&lt;AA$59,AA$49,AA$50*AB$51*AE50)</f>
        <v>#VALUE!</v>
      </c>
      <c r="AI50" s="122" t="e">
        <f t="shared" ref="AI50:AI68" si="55">MIN(1,(AA$44/AA$56)*AH50/AA$53)</f>
        <v>#VALUE!</v>
      </c>
      <c r="AL50" s="88" t="s">
        <v>291</v>
      </c>
      <c r="AM50" s="59">
        <f>'Default parameters'!F7</f>
        <v>1.42</v>
      </c>
      <c r="AO50" s="59">
        <f t="shared" ref="AO50:AO68" si="56">AO49+AM$61</f>
        <v>0.1</v>
      </c>
      <c r="AP50" s="60">
        <v>0.79</v>
      </c>
      <c r="AQ50" s="60" t="e">
        <f t="shared" si="39"/>
        <v>#VALUE!</v>
      </c>
      <c r="AR50" s="60" t="e">
        <f t="shared" ref="AR50:AR68" si="57">ABS(AM$45*AP50*SIN(AN$46)+(AQ50*AM$45*AP50*COS(AN$46)))+IF(AQ50&lt;AM$59,AM$49,AM$50*AN$51*AQ50)</f>
        <v>#VALUE!</v>
      </c>
      <c r="AS50" s="60" t="e">
        <f t="shared" ref="AS50:AS68" si="58">MIN(1,(AM$44/AM$56)*AR50/AM$53)</f>
        <v>#VALUE!</v>
      </c>
      <c r="AT50" s="60" t="e">
        <f t="shared" ref="AT50:AT68" si="59">ABS(-AM$45*AP50*SIN(AN$46)+(AQ50*AM$45*AP50*COS(AN$46)))+IF(AQ50&lt;AM$59,AM$49,AM$50*AN$51*AQ50)</f>
        <v>#VALUE!</v>
      </c>
      <c r="AU50" s="122" t="e">
        <f t="shared" ref="AU50:AU68" si="60">MIN(1,(AM$44/AM$56)*AT50/AM$53)</f>
        <v>#VALUE!</v>
      </c>
      <c r="AX50" s="88" t="s">
        <v>291</v>
      </c>
      <c r="AY50" s="59">
        <f>'Default parameters'!G7</f>
        <v>1.44</v>
      </c>
      <c r="BA50" s="59">
        <f t="shared" ref="BA50:BA68" si="61">BA49+AY$61</f>
        <v>0.1</v>
      </c>
      <c r="BB50" s="60">
        <v>0.79</v>
      </c>
      <c r="BC50" s="60" t="e">
        <f t="shared" si="40"/>
        <v>#VALUE!</v>
      </c>
      <c r="BD50" s="60" t="e">
        <f t="shared" ref="BD50:BD68" si="62">ABS(AY$45*BB50*SIN(AZ$46)+(BC50*AY$45*BB50*COS(AZ$46)))+IF(BC50&lt;AY$59,AY$49,AY$50*AZ$51*BC50)</f>
        <v>#VALUE!</v>
      </c>
      <c r="BE50" s="60" t="e">
        <f t="shared" ref="BE50:BE68" si="63">MIN(1,(AY$44/AY$56)*BD50/AY$53)</f>
        <v>#VALUE!</v>
      </c>
      <c r="BF50" s="60" t="e">
        <f t="shared" ref="BF50:BF68" si="64">ABS(-AY$45*BB50*SIN(AZ$46)+(BC50*AY$45*BB50*COS(AZ$46)))+IF(BC50&lt;AY$59,AY$49,AY$50*AZ$51*BC50)</f>
        <v>#VALUE!</v>
      </c>
      <c r="BG50" s="122" t="e">
        <f t="shared" ref="BG50:BG68" si="65">MIN(1,(AY$44/AY$56)*BF50/AY$53)</f>
        <v>#VALUE!</v>
      </c>
      <c r="BJ50" s="88" t="s">
        <v>291</v>
      </c>
      <c r="BK50" s="59">
        <f>'Default parameters'!H7</f>
        <v>0.82</v>
      </c>
      <c r="BM50" s="59">
        <f t="shared" ref="BM50:BM68" si="66">BM49+BK$61</f>
        <v>0.1</v>
      </c>
      <c r="BN50" s="60">
        <v>0.79</v>
      </c>
      <c r="BO50" s="60" t="e">
        <f t="shared" si="41"/>
        <v>#VALUE!</v>
      </c>
      <c r="BP50" s="60" t="e">
        <f t="shared" ref="BP50:BP68" si="67">ABS(BK$45*BN50*SIN(BL$46)+(BO50*BK$45*BN50*COS(BL$46)))+IF(BO50&lt;BK$59,BK$49,BK$50*BL$51*BO50)</f>
        <v>#VALUE!</v>
      </c>
      <c r="BQ50" s="60" t="e">
        <f t="shared" ref="BQ50:BQ68" si="68">MIN(1,(BK$44/BK$56)*BP50/BK$53)</f>
        <v>#VALUE!</v>
      </c>
      <c r="BR50" s="60" t="e">
        <f t="shared" ref="BR50:BR68" si="69">ABS(-BK$45*BN50*SIN(BL$46)+(BO50*BK$45*BN50*COS(BL$46)))+IF(BO50&lt;BK$59,BK$49,BK$50*BL$51*BO50)</f>
        <v>#VALUE!</v>
      </c>
      <c r="BS50" s="60" t="e">
        <f t="shared" ref="BS50:BS68" si="70">MIN(1,(BK$44/BK$56)*BR50/BK$53)</f>
        <v>#VALUE!</v>
      </c>
    </row>
    <row r="51" spans="2:71" x14ac:dyDescent="0.25">
      <c r="B51" s="88" t="s">
        <v>226</v>
      </c>
      <c r="C51" s="59">
        <f>IF('Default parameters'!C9="Flapping",0,1)</f>
        <v>0</v>
      </c>
      <c r="D51" s="102">
        <f>IF(C51,2/PI(),1)</f>
        <v>1</v>
      </c>
      <c r="E51" s="59">
        <f t="shared" si="36"/>
        <v>0.15000000000000002</v>
      </c>
      <c r="F51" s="60">
        <v>0.88</v>
      </c>
      <c r="G51" s="60" t="e">
        <f t="shared" si="42"/>
        <v>#VALUE!</v>
      </c>
      <c r="H51" s="60" t="e">
        <f t="shared" si="43"/>
        <v>#VALUE!</v>
      </c>
      <c r="I51" s="60" t="e">
        <f t="shared" si="44"/>
        <v>#VALUE!</v>
      </c>
      <c r="J51" s="60" t="e">
        <f t="shared" si="45"/>
        <v>#VALUE!</v>
      </c>
      <c r="K51" s="60" t="e">
        <f t="shared" si="37"/>
        <v>#VALUE!</v>
      </c>
      <c r="L51" s="113"/>
      <c r="M51" s="114"/>
      <c r="N51" s="88" t="s">
        <v>226</v>
      </c>
      <c r="O51" s="59">
        <f>IF('Default parameters'!D9="Flapping",0,1)</f>
        <v>0</v>
      </c>
      <c r="P51" s="95">
        <f>IF(O51,2/PI(),1)</f>
        <v>1</v>
      </c>
      <c r="Q51" s="59">
        <f t="shared" ref="Q51:Q68" si="71">Q50+O$61</f>
        <v>0.15000000000000002</v>
      </c>
      <c r="R51" s="60">
        <v>0.88</v>
      </c>
      <c r="S51" s="60" t="e">
        <f t="shared" si="46"/>
        <v>#VALUE!</v>
      </c>
      <c r="T51" s="60" t="e">
        <f t="shared" si="47"/>
        <v>#VALUE!</v>
      </c>
      <c r="U51" s="60" t="e">
        <f t="shared" si="48"/>
        <v>#VALUE!</v>
      </c>
      <c r="V51" s="60" t="e">
        <f t="shared" si="49"/>
        <v>#VALUE!</v>
      </c>
      <c r="W51" s="122" t="e">
        <f t="shared" si="50"/>
        <v>#VALUE!</v>
      </c>
      <c r="X51" s="113"/>
      <c r="Y51" s="114"/>
      <c r="Z51" s="88" t="s">
        <v>226</v>
      </c>
      <c r="AA51" s="59">
        <f>IF('Default parameters'!E9="Flapping",0,1)</f>
        <v>0</v>
      </c>
      <c r="AB51" s="95">
        <f>IF(AA51,2/PI(),1)</f>
        <v>1</v>
      </c>
      <c r="AC51" s="59">
        <f t="shared" si="51"/>
        <v>0.15000000000000002</v>
      </c>
      <c r="AD51" s="60">
        <v>0.88</v>
      </c>
      <c r="AE51" s="60" t="e">
        <f t="shared" si="38"/>
        <v>#VALUE!</v>
      </c>
      <c r="AF51" s="60" t="e">
        <f t="shared" si="52"/>
        <v>#VALUE!</v>
      </c>
      <c r="AG51" s="60" t="e">
        <f t="shared" si="53"/>
        <v>#VALUE!</v>
      </c>
      <c r="AH51" s="60" t="e">
        <f t="shared" si="54"/>
        <v>#VALUE!</v>
      </c>
      <c r="AI51" s="122" t="e">
        <f t="shared" si="55"/>
        <v>#VALUE!</v>
      </c>
      <c r="AL51" s="88" t="s">
        <v>226</v>
      </c>
      <c r="AM51" s="59">
        <f>IF('Default parameters'!F9="Flapping",0,1)</f>
        <v>0</v>
      </c>
      <c r="AN51" s="95">
        <f>IF(AM51,2/PI(),1)</f>
        <v>1</v>
      </c>
      <c r="AO51" s="59">
        <f t="shared" si="56"/>
        <v>0.15000000000000002</v>
      </c>
      <c r="AP51" s="60">
        <v>0.88</v>
      </c>
      <c r="AQ51" s="60" t="e">
        <f t="shared" si="39"/>
        <v>#VALUE!</v>
      </c>
      <c r="AR51" s="60" t="e">
        <f t="shared" si="57"/>
        <v>#VALUE!</v>
      </c>
      <c r="AS51" s="60" t="e">
        <f t="shared" si="58"/>
        <v>#VALUE!</v>
      </c>
      <c r="AT51" s="60" t="e">
        <f t="shared" si="59"/>
        <v>#VALUE!</v>
      </c>
      <c r="AU51" s="122" t="e">
        <f t="shared" si="60"/>
        <v>#VALUE!</v>
      </c>
      <c r="AX51" s="88" t="s">
        <v>226</v>
      </c>
      <c r="AY51" s="59">
        <f>IF('Default parameters'!G9="Flapping",0,1)</f>
        <v>0</v>
      </c>
      <c r="AZ51" s="95">
        <f>IF(AY51,2/PI(),1)</f>
        <v>1</v>
      </c>
      <c r="BA51" s="59">
        <f t="shared" si="61"/>
        <v>0.15000000000000002</v>
      </c>
      <c r="BB51" s="60">
        <v>0.88</v>
      </c>
      <c r="BC51" s="60" t="e">
        <f t="shared" si="40"/>
        <v>#VALUE!</v>
      </c>
      <c r="BD51" s="60" t="e">
        <f t="shared" si="62"/>
        <v>#VALUE!</v>
      </c>
      <c r="BE51" s="60" t="e">
        <f t="shared" si="63"/>
        <v>#VALUE!</v>
      </c>
      <c r="BF51" s="60" t="e">
        <f t="shared" si="64"/>
        <v>#VALUE!</v>
      </c>
      <c r="BG51" s="122" t="e">
        <f t="shared" si="65"/>
        <v>#VALUE!</v>
      </c>
      <c r="BJ51" s="88" t="s">
        <v>226</v>
      </c>
      <c r="BK51" s="59">
        <f>IF('Default parameters'!H9="Flapping",0,1)</f>
        <v>0</v>
      </c>
      <c r="BL51" s="95">
        <f>IF(BK51,2/PI(),1)</f>
        <v>1</v>
      </c>
      <c r="BM51" s="59">
        <f t="shared" si="66"/>
        <v>0.15000000000000002</v>
      </c>
      <c r="BN51" s="60">
        <v>0.88</v>
      </c>
      <c r="BO51" s="60" t="e">
        <f t="shared" si="41"/>
        <v>#VALUE!</v>
      </c>
      <c r="BP51" s="60" t="e">
        <f t="shared" si="67"/>
        <v>#VALUE!</v>
      </c>
      <c r="BQ51" s="60" t="e">
        <f t="shared" si="68"/>
        <v>#VALUE!</v>
      </c>
      <c r="BR51" s="60" t="e">
        <f t="shared" si="69"/>
        <v>#VALUE!</v>
      </c>
      <c r="BS51" s="60" t="e">
        <f t="shared" si="70"/>
        <v>#VALUE!</v>
      </c>
    </row>
    <row r="52" spans="2:71" x14ac:dyDescent="0.25">
      <c r="B52" s="88" t="s">
        <v>227</v>
      </c>
      <c r="C52" s="59">
        <f>'Default parameters'!C10</f>
        <v>0.5</v>
      </c>
      <c r="E52" s="59">
        <f t="shared" si="36"/>
        <v>0.2</v>
      </c>
      <c r="F52" s="60">
        <v>0.96</v>
      </c>
      <c r="G52" s="60" t="e">
        <f t="shared" si="42"/>
        <v>#VALUE!</v>
      </c>
      <c r="H52" s="60" t="e">
        <f t="shared" si="43"/>
        <v>#VALUE!</v>
      </c>
      <c r="I52" s="60" t="e">
        <f t="shared" si="44"/>
        <v>#VALUE!</v>
      </c>
      <c r="J52" s="60" t="e">
        <f t="shared" si="45"/>
        <v>#VALUE!</v>
      </c>
      <c r="K52" s="60" t="e">
        <f t="shared" si="37"/>
        <v>#VALUE!</v>
      </c>
      <c r="L52" s="113"/>
      <c r="M52" s="114"/>
      <c r="N52" s="88" t="s">
        <v>227</v>
      </c>
      <c r="O52" s="59">
        <f>'Default parameters'!D10</f>
        <v>0.5</v>
      </c>
      <c r="Q52" s="59">
        <f t="shared" si="71"/>
        <v>0.2</v>
      </c>
      <c r="R52" s="60">
        <v>0.96</v>
      </c>
      <c r="S52" s="60" t="e">
        <f t="shared" si="46"/>
        <v>#VALUE!</v>
      </c>
      <c r="T52" s="60" t="e">
        <f t="shared" si="47"/>
        <v>#VALUE!</v>
      </c>
      <c r="U52" s="60" t="e">
        <f t="shared" si="48"/>
        <v>#VALUE!</v>
      </c>
      <c r="V52" s="60" t="e">
        <f t="shared" si="49"/>
        <v>#VALUE!</v>
      </c>
      <c r="W52" s="122" t="e">
        <f t="shared" si="50"/>
        <v>#VALUE!</v>
      </c>
      <c r="X52" s="113"/>
      <c r="Y52" s="114"/>
      <c r="Z52" s="88" t="s">
        <v>227</v>
      </c>
      <c r="AA52" s="59">
        <f>'Default parameters'!E10</f>
        <v>0.5</v>
      </c>
      <c r="AC52" s="59">
        <f t="shared" si="51"/>
        <v>0.2</v>
      </c>
      <c r="AD52" s="60">
        <v>0.96</v>
      </c>
      <c r="AE52" s="60" t="e">
        <f t="shared" si="38"/>
        <v>#VALUE!</v>
      </c>
      <c r="AF52" s="60" t="e">
        <f t="shared" si="52"/>
        <v>#VALUE!</v>
      </c>
      <c r="AG52" s="60" t="e">
        <f t="shared" si="53"/>
        <v>#VALUE!</v>
      </c>
      <c r="AH52" s="60" t="e">
        <f t="shared" si="54"/>
        <v>#VALUE!</v>
      </c>
      <c r="AI52" s="122" t="e">
        <f t="shared" si="55"/>
        <v>#VALUE!</v>
      </c>
      <c r="AL52" s="88" t="s">
        <v>227</v>
      </c>
      <c r="AM52" s="59">
        <f>'Default parameters'!F10</f>
        <v>0.5</v>
      </c>
      <c r="AO52" s="59">
        <f t="shared" si="56"/>
        <v>0.2</v>
      </c>
      <c r="AP52" s="60">
        <v>0.96</v>
      </c>
      <c r="AQ52" s="60" t="e">
        <f t="shared" si="39"/>
        <v>#VALUE!</v>
      </c>
      <c r="AR52" s="60" t="e">
        <f t="shared" si="57"/>
        <v>#VALUE!</v>
      </c>
      <c r="AS52" s="60" t="e">
        <f t="shared" si="58"/>
        <v>#VALUE!</v>
      </c>
      <c r="AT52" s="60" t="e">
        <f t="shared" si="59"/>
        <v>#VALUE!</v>
      </c>
      <c r="AU52" s="122" t="e">
        <f t="shared" si="60"/>
        <v>#VALUE!</v>
      </c>
      <c r="AX52" s="88" t="s">
        <v>227</v>
      </c>
      <c r="AY52" s="59">
        <f>'Default parameters'!G10</f>
        <v>0.5</v>
      </c>
      <c r="BA52" s="59">
        <f t="shared" si="61"/>
        <v>0.2</v>
      </c>
      <c r="BB52" s="60">
        <v>0.96</v>
      </c>
      <c r="BC52" s="60" t="e">
        <f t="shared" si="40"/>
        <v>#VALUE!</v>
      </c>
      <c r="BD52" s="60" t="e">
        <f t="shared" si="62"/>
        <v>#VALUE!</v>
      </c>
      <c r="BE52" s="60" t="e">
        <f t="shared" si="63"/>
        <v>#VALUE!</v>
      </c>
      <c r="BF52" s="60" t="e">
        <f t="shared" si="64"/>
        <v>#VALUE!</v>
      </c>
      <c r="BG52" s="122" t="e">
        <f t="shared" si="65"/>
        <v>#VALUE!</v>
      </c>
      <c r="BJ52" s="88" t="s">
        <v>227</v>
      </c>
      <c r="BK52" s="59">
        <f>'Default parameters'!H10</f>
        <v>0.5</v>
      </c>
      <c r="BM52" s="59">
        <f t="shared" si="66"/>
        <v>0.2</v>
      </c>
      <c r="BN52" s="60">
        <v>0.96</v>
      </c>
      <c r="BO52" s="60" t="e">
        <f t="shared" si="41"/>
        <v>#VALUE!</v>
      </c>
      <c r="BP52" s="60" t="e">
        <f t="shared" si="67"/>
        <v>#VALUE!</v>
      </c>
      <c r="BQ52" s="60" t="e">
        <f t="shared" si="68"/>
        <v>#VALUE!</v>
      </c>
      <c r="BR52" s="60" t="e">
        <f t="shared" si="69"/>
        <v>#VALUE!</v>
      </c>
      <c r="BS52" s="60" t="e">
        <f t="shared" si="70"/>
        <v>#VALUE!</v>
      </c>
    </row>
    <row r="53" spans="2:71" x14ac:dyDescent="0.25">
      <c r="B53" s="88" t="s">
        <v>289</v>
      </c>
      <c r="C53" s="59">
        <f>'Default parameters'!C8</f>
        <v>13.1</v>
      </c>
      <c r="E53" s="59">
        <f t="shared" si="36"/>
        <v>0.25</v>
      </c>
      <c r="F53" s="60">
        <v>1</v>
      </c>
      <c r="G53" s="60" t="e">
        <f t="shared" si="42"/>
        <v>#VALUE!</v>
      </c>
      <c r="H53" s="60" t="e">
        <f t="shared" si="43"/>
        <v>#VALUE!</v>
      </c>
      <c r="I53" s="60" t="e">
        <f t="shared" si="44"/>
        <v>#VALUE!</v>
      </c>
      <c r="J53" s="60" t="e">
        <f t="shared" si="45"/>
        <v>#VALUE!</v>
      </c>
      <c r="K53" s="60" t="e">
        <f t="shared" si="37"/>
        <v>#VALUE!</v>
      </c>
      <c r="L53" s="113"/>
      <c r="M53" s="114"/>
      <c r="N53" s="88" t="s">
        <v>289</v>
      </c>
      <c r="O53" s="59">
        <f>'Default parameters'!D8</f>
        <v>14.9</v>
      </c>
      <c r="Q53" s="59">
        <f t="shared" si="71"/>
        <v>0.25</v>
      </c>
      <c r="R53" s="60">
        <v>1</v>
      </c>
      <c r="S53" s="60" t="e">
        <f t="shared" si="46"/>
        <v>#VALUE!</v>
      </c>
      <c r="T53" s="60" t="e">
        <f t="shared" si="47"/>
        <v>#VALUE!</v>
      </c>
      <c r="U53" s="60" t="e">
        <f t="shared" si="48"/>
        <v>#VALUE!</v>
      </c>
      <c r="V53" s="60" t="e">
        <f t="shared" si="49"/>
        <v>#VALUE!</v>
      </c>
      <c r="W53" s="122" t="e">
        <f t="shared" si="50"/>
        <v>#VALUE!</v>
      </c>
      <c r="X53" s="113"/>
      <c r="Y53" s="114"/>
      <c r="Z53" s="88" t="s">
        <v>289</v>
      </c>
      <c r="AA53" s="59">
        <f>'Default parameters'!E8</f>
        <v>13.7</v>
      </c>
      <c r="AC53" s="59">
        <f t="shared" si="51"/>
        <v>0.25</v>
      </c>
      <c r="AD53" s="60">
        <v>1</v>
      </c>
      <c r="AE53" s="60" t="e">
        <f t="shared" si="38"/>
        <v>#VALUE!</v>
      </c>
      <c r="AF53" s="60" t="e">
        <f t="shared" si="52"/>
        <v>#VALUE!</v>
      </c>
      <c r="AG53" s="60" t="e">
        <f t="shared" si="53"/>
        <v>#VALUE!</v>
      </c>
      <c r="AH53" s="60" t="e">
        <f t="shared" si="54"/>
        <v>#VALUE!</v>
      </c>
      <c r="AI53" s="122" t="e">
        <f t="shared" si="55"/>
        <v>#VALUE!</v>
      </c>
      <c r="AL53" s="88" t="s">
        <v>289</v>
      </c>
      <c r="AM53" s="59">
        <f>'Default parameters'!F8</f>
        <v>13.1</v>
      </c>
      <c r="AO53" s="59">
        <f t="shared" si="56"/>
        <v>0.25</v>
      </c>
      <c r="AP53" s="60">
        <v>1</v>
      </c>
      <c r="AQ53" s="60" t="e">
        <f t="shared" si="39"/>
        <v>#VALUE!</v>
      </c>
      <c r="AR53" s="60" t="e">
        <f t="shared" si="57"/>
        <v>#VALUE!</v>
      </c>
      <c r="AS53" s="60" t="e">
        <f t="shared" si="58"/>
        <v>#VALUE!</v>
      </c>
      <c r="AT53" s="60" t="e">
        <f t="shared" si="59"/>
        <v>#VALUE!</v>
      </c>
      <c r="AU53" s="122" t="e">
        <f t="shared" si="60"/>
        <v>#VALUE!</v>
      </c>
      <c r="AX53" s="88" t="s">
        <v>289</v>
      </c>
      <c r="AY53" s="59">
        <f>'Default parameters'!G8</f>
        <v>12.8</v>
      </c>
      <c r="BA53" s="59">
        <f t="shared" si="61"/>
        <v>0.25</v>
      </c>
      <c r="BB53" s="60">
        <v>1</v>
      </c>
      <c r="BC53" s="60" t="e">
        <f t="shared" si="40"/>
        <v>#VALUE!</v>
      </c>
      <c r="BD53" s="60" t="e">
        <f t="shared" si="62"/>
        <v>#VALUE!</v>
      </c>
      <c r="BE53" s="60" t="e">
        <f t="shared" si="63"/>
        <v>#VALUE!</v>
      </c>
      <c r="BF53" s="60" t="e">
        <f t="shared" si="64"/>
        <v>#VALUE!</v>
      </c>
      <c r="BG53" s="122" t="e">
        <f t="shared" si="65"/>
        <v>#VALUE!</v>
      </c>
      <c r="BJ53" s="88" t="s">
        <v>289</v>
      </c>
      <c r="BK53" s="59">
        <f>'Default parameters'!H8</f>
        <v>14.1</v>
      </c>
      <c r="BM53" s="59">
        <f t="shared" si="66"/>
        <v>0.25</v>
      </c>
      <c r="BN53" s="60">
        <v>1</v>
      </c>
      <c r="BO53" s="60" t="e">
        <f t="shared" si="41"/>
        <v>#VALUE!</v>
      </c>
      <c r="BP53" s="60" t="e">
        <f t="shared" si="67"/>
        <v>#VALUE!</v>
      </c>
      <c r="BQ53" s="60" t="e">
        <f t="shared" si="68"/>
        <v>#VALUE!</v>
      </c>
      <c r="BR53" s="60" t="e">
        <f t="shared" si="69"/>
        <v>#VALUE!</v>
      </c>
      <c r="BS53" s="60" t="e">
        <f t="shared" si="70"/>
        <v>#VALUE!</v>
      </c>
    </row>
    <row r="54" spans="2:71" x14ac:dyDescent="0.25">
      <c r="B54" s="88" t="s">
        <v>288</v>
      </c>
      <c r="C54" s="59">
        <f>'User inputs - run and wind farm'!F19/2</f>
        <v>0</v>
      </c>
      <c r="E54" s="59">
        <f t="shared" si="36"/>
        <v>0.3</v>
      </c>
      <c r="F54" s="60">
        <v>0.98</v>
      </c>
      <c r="G54" s="60" t="e">
        <f t="shared" si="42"/>
        <v>#VALUE!</v>
      </c>
      <c r="H54" s="60" t="e">
        <f t="shared" si="43"/>
        <v>#VALUE!</v>
      </c>
      <c r="I54" s="60" t="e">
        <f t="shared" si="44"/>
        <v>#VALUE!</v>
      </c>
      <c r="J54" s="60" t="e">
        <f t="shared" si="45"/>
        <v>#VALUE!</v>
      </c>
      <c r="K54" s="60" t="e">
        <f t="shared" si="37"/>
        <v>#VALUE!</v>
      </c>
      <c r="L54" s="113"/>
      <c r="M54" s="114"/>
      <c r="N54" s="88" t="s">
        <v>288</v>
      </c>
      <c r="O54" s="59">
        <f>'User inputs - run and wind farm'!F19/2</f>
        <v>0</v>
      </c>
      <c r="Q54" s="59">
        <f t="shared" si="71"/>
        <v>0.3</v>
      </c>
      <c r="R54" s="60">
        <v>0.98</v>
      </c>
      <c r="S54" s="60" t="e">
        <f t="shared" si="46"/>
        <v>#VALUE!</v>
      </c>
      <c r="T54" s="60" t="e">
        <f t="shared" si="47"/>
        <v>#VALUE!</v>
      </c>
      <c r="U54" s="60" t="e">
        <f t="shared" si="48"/>
        <v>#VALUE!</v>
      </c>
      <c r="V54" s="60" t="e">
        <f t="shared" si="49"/>
        <v>#VALUE!</v>
      </c>
      <c r="W54" s="122" t="e">
        <f t="shared" si="50"/>
        <v>#VALUE!</v>
      </c>
      <c r="X54" s="113"/>
      <c r="Y54" s="114"/>
      <c r="Z54" s="88" t="s">
        <v>288</v>
      </c>
      <c r="AA54" s="59">
        <f>'User inputs - run and wind farm'!F19/2</f>
        <v>0</v>
      </c>
      <c r="AC54" s="59">
        <f t="shared" si="51"/>
        <v>0.3</v>
      </c>
      <c r="AD54" s="60">
        <v>0.98</v>
      </c>
      <c r="AE54" s="60" t="e">
        <f t="shared" si="38"/>
        <v>#VALUE!</v>
      </c>
      <c r="AF54" s="60" t="e">
        <f t="shared" si="52"/>
        <v>#VALUE!</v>
      </c>
      <c r="AG54" s="60" t="e">
        <f t="shared" si="53"/>
        <v>#VALUE!</v>
      </c>
      <c r="AH54" s="60" t="e">
        <f t="shared" si="54"/>
        <v>#VALUE!</v>
      </c>
      <c r="AI54" s="122" t="e">
        <f t="shared" si="55"/>
        <v>#VALUE!</v>
      </c>
      <c r="AL54" s="88" t="s">
        <v>288</v>
      </c>
      <c r="AM54" s="59">
        <f>'User inputs - run and wind farm'!F19/2</f>
        <v>0</v>
      </c>
      <c r="AO54" s="59">
        <f t="shared" si="56"/>
        <v>0.3</v>
      </c>
      <c r="AP54" s="60">
        <v>0.98</v>
      </c>
      <c r="AQ54" s="60" t="e">
        <f t="shared" si="39"/>
        <v>#VALUE!</v>
      </c>
      <c r="AR54" s="60" t="e">
        <f t="shared" si="57"/>
        <v>#VALUE!</v>
      </c>
      <c r="AS54" s="60" t="e">
        <f t="shared" si="58"/>
        <v>#VALUE!</v>
      </c>
      <c r="AT54" s="60" t="e">
        <f t="shared" si="59"/>
        <v>#VALUE!</v>
      </c>
      <c r="AU54" s="122" t="e">
        <f t="shared" si="60"/>
        <v>#VALUE!</v>
      </c>
      <c r="AX54" s="88" t="s">
        <v>288</v>
      </c>
      <c r="AY54" s="59">
        <f>'User inputs - run and wind farm'!F19/2</f>
        <v>0</v>
      </c>
      <c r="BA54" s="59">
        <f t="shared" si="61"/>
        <v>0.3</v>
      </c>
      <c r="BB54" s="60">
        <v>0.98</v>
      </c>
      <c r="BC54" s="60" t="e">
        <f t="shared" si="40"/>
        <v>#VALUE!</v>
      </c>
      <c r="BD54" s="60" t="e">
        <f t="shared" si="62"/>
        <v>#VALUE!</v>
      </c>
      <c r="BE54" s="60" t="e">
        <f t="shared" si="63"/>
        <v>#VALUE!</v>
      </c>
      <c r="BF54" s="60" t="e">
        <f t="shared" si="64"/>
        <v>#VALUE!</v>
      </c>
      <c r="BG54" s="122" t="e">
        <f t="shared" si="65"/>
        <v>#VALUE!</v>
      </c>
      <c r="BJ54" s="88" t="s">
        <v>288</v>
      </c>
      <c r="BK54" s="59">
        <f>'User inputs - run and wind farm'!F19/2</f>
        <v>0</v>
      </c>
      <c r="BM54" s="59">
        <f t="shared" si="66"/>
        <v>0.3</v>
      </c>
      <c r="BN54" s="60">
        <v>0.98</v>
      </c>
      <c r="BO54" s="60" t="e">
        <f t="shared" si="41"/>
        <v>#VALUE!</v>
      </c>
      <c r="BP54" s="60" t="e">
        <f t="shared" si="67"/>
        <v>#VALUE!</v>
      </c>
      <c r="BQ54" s="60" t="e">
        <f t="shared" si="68"/>
        <v>#VALUE!</v>
      </c>
      <c r="BR54" s="60" t="e">
        <f t="shared" si="69"/>
        <v>#VALUE!</v>
      </c>
      <c r="BS54" s="60" t="e">
        <f t="shared" si="70"/>
        <v>#VALUE!</v>
      </c>
    </row>
    <row r="55" spans="2:71" x14ac:dyDescent="0.25">
      <c r="B55" s="87" t="s">
        <v>235</v>
      </c>
      <c r="C55" s="59" t="str">
        <f>'User inputs - run and wind farm'!L20</f>
        <v>-</v>
      </c>
      <c r="E55" s="59">
        <f t="shared" si="36"/>
        <v>0.35</v>
      </c>
      <c r="F55" s="60">
        <v>0.92</v>
      </c>
      <c r="G55" s="60" t="e">
        <f t="shared" si="42"/>
        <v>#VALUE!</v>
      </c>
      <c r="H55" s="60" t="e">
        <f t="shared" si="43"/>
        <v>#VALUE!</v>
      </c>
      <c r="I55" s="60" t="e">
        <f t="shared" si="44"/>
        <v>#VALUE!</v>
      </c>
      <c r="J55" s="60" t="e">
        <f t="shared" si="45"/>
        <v>#VALUE!</v>
      </c>
      <c r="K55" s="60" t="e">
        <f t="shared" si="37"/>
        <v>#VALUE!</v>
      </c>
      <c r="L55" s="113"/>
      <c r="M55" s="114"/>
      <c r="N55" s="87" t="s">
        <v>235</v>
      </c>
      <c r="O55" s="59" t="str">
        <f>'User inputs - run and wind farm'!L20</f>
        <v>-</v>
      </c>
      <c r="Q55" s="59">
        <f t="shared" si="71"/>
        <v>0.35</v>
      </c>
      <c r="R55" s="60">
        <v>0.92</v>
      </c>
      <c r="S55" s="60" t="e">
        <f t="shared" si="46"/>
        <v>#VALUE!</v>
      </c>
      <c r="T55" s="60" t="e">
        <f t="shared" si="47"/>
        <v>#VALUE!</v>
      </c>
      <c r="U55" s="60" t="e">
        <f t="shared" si="48"/>
        <v>#VALUE!</v>
      </c>
      <c r="V55" s="60" t="e">
        <f t="shared" si="49"/>
        <v>#VALUE!</v>
      </c>
      <c r="W55" s="122" t="e">
        <f t="shared" si="50"/>
        <v>#VALUE!</v>
      </c>
      <c r="X55" s="113"/>
      <c r="Y55" s="114"/>
      <c r="Z55" s="87" t="s">
        <v>235</v>
      </c>
      <c r="AA55" s="59" t="str">
        <f>'User inputs - run and wind farm'!L20</f>
        <v>-</v>
      </c>
      <c r="AC55" s="59">
        <f t="shared" si="51"/>
        <v>0.35</v>
      </c>
      <c r="AD55" s="60">
        <v>0.92</v>
      </c>
      <c r="AE55" s="60" t="e">
        <f t="shared" si="38"/>
        <v>#VALUE!</v>
      </c>
      <c r="AF55" s="60" t="e">
        <f t="shared" si="52"/>
        <v>#VALUE!</v>
      </c>
      <c r="AG55" s="60" t="e">
        <f t="shared" si="53"/>
        <v>#VALUE!</v>
      </c>
      <c r="AH55" s="60" t="e">
        <f t="shared" si="54"/>
        <v>#VALUE!</v>
      </c>
      <c r="AI55" s="122" t="e">
        <f t="shared" si="55"/>
        <v>#VALUE!</v>
      </c>
      <c r="AL55" s="87" t="s">
        <v>235</v>
      </c>
      <c r="AM55" s="59" t="str">
        <f>'User inputs - run and wind farm'!L20</f>
        <v>-</v>
      </c>
      <c r="AO55" s="59">
        <f t="shared" si="56"/>
        <v>0.35</v>
      </c>
      <c r="AP55" s="60">
        <v>0.92</v>
      </c>
      <c r="AQ55" s="60" t="e">
        <f t="shared" si="39"/>
        <v>#VALUE!</v>
      </c>
      <c r="AR55" s="60" t="e">
        <f t="shared" si="57"/>
        <v>#VALUE!</v>
      </c>
      <c r="AS55" s="60" t="e">
        <f t="shared" si="58"/>
        <v>#VALUE!</v>
      </c>
      <c r="AT55" s="60" t="e">
        <f t="shared" si="59"/>
        <v>#VALUE!</v>
      </c>
      <c r="AU55" s="122" t="e">
        <f t="shared" si="60"/>
        <v>#VALUE!</v>
      </c>
      <c r="AX55" s="87" t="s">
        <v>235</v>
      </c>
      <c r="AY55" s="59" t="str">
        <f>'User inputs - run and wind farm'!L20</f>
        <v>-</v>
      </c>
      <c r="BA55" s="59">
        <f t="shared" si="61"/>
        <v>0.35</v>
      </c>
      <c r="BB55" s="60">
        <v>0.92</v>
      </c>
      <c r="BC55" s="60" t="e">
        <f t="shared" si="40"/>
        <v>#VALUE!</v>
      </c>
      <c r="BD55" s="60" t="e">
        <f t="shared" si="62"/>
        <v>#VALUE!</v>
      </c>
      <c r="BE55" s="60" t="e">
        <f t="shared" si="63"/>
        <v>#VALUE!</v>
      </c>
      <c r="BF55" s="60" t="e">
        <f t="shared" si="64"/>
        <v>#VALUE!</v>
      </c>
      <c r="BG55" s="122" t="e">
        <f t="shared" si="65"/>
        <v>#VALUE!</v>
      </c>
      <c r="BJ55" s="87" t="s">
        <v>235</v>
      </c>
      <c r="BK55" s="59" t="str">
        <f>'User inputs - run and wind farm'!L20</f>
        <v>-</v>
      </c>
      <c r="BM55" s="59">
        <f t="shared" si="66"/>
        <v>0.35</v>
      </c>
      <c r="BN55" s="60">
        <v>0.92</v>
      </c>
      <c r="BO55" s="60" t="e">
        <f t="shared" si="41"/>
        <v>#VALUE!</v>
      </c>
      <c r="BP55" s="60" t="e">
        <f t="shared" si="67"/>
        <v>#VALUE!</v>
      </c>
      <c r="BQ55" s="60" t="e">
        <f t="shared" si="68"/>
        <v>#VALUE!</v>
      </c>
      <c r="BR55" s="60" t="e">
        <f t="shared" si="69"/>
        <v>#VALUE!</v>
      </c>
      <c r="BS55" s="60" t="e">
        <f t="shared" si="70"/>
        <v>#VALUE!</v>
      </c>
    </row>
    <row r="56" spans="2:71" x14ac:dyDescent="0.25">
      <c r="B56" s="88" t="s">
        <v>292</v>
      </c>
      <c r="C56" s="60" t="e">
        <f>60/C55</f>
        <v>#VALUE!</v>
      </c>
      <c r="E56" s="59">
        <f t="shared" si="36"/>
        <v>0.39999999999999997</v>
      </c>
      <c r="F56" s="60">
        <v>0.85</v>
      </c>
      <c r="G56" s="60" t="e">
        <f t="shared" si="42"/>
        <v>#VALUE!</v>
      </c>
      <c r="H56" s="60" t="e">
        <f t="shared" si="43"/>
        <v>#VALUE!</v>
      </c>
      <c r="I56" s="60" t="e">
        <f t="shared" si="44"/>
        <v>#VALUE!</v>
      </c>
      <c r="J56" s="60" t="e">
        <f t="shared" si="45"/>
        <v>#VALUE!</v>
      </c>
      <c r="K56" s="60" t="e">
        <f t="shared" si="37"/>
        <v>#VALUE!</v>
      </c>
      <c r="L56" s="113"/>
      <c r="M56" s="114"/>
      <c r="N56" s="88" t="s">
        <v>292</v>
      </c>
      <c r="O56" s="60" t="e">
        <f>60/O55</f>
        <v>#VALUE!</v>
      </c>
      <c r="Q56" s="59">
        <f t="shared" si="71"/>
        <v>0.39999999999999997</v>
      </c>
      <c r="R56" s="60">
        <v>0.85</v>
      </c>
      <c r="S56" s="60" t="e">
        <f t="shared" si="46"/>
        <v>#VALUE!</v>
      </c>
      <c r="T56" s="60" t="e">
        <f t="shared" si="47"/>
        <v>#VALUE!</v>
      </c>
      <c r="U56" s="60" t="e">
        <f t="shared" si="48"/>
        <v>#VALUE!</v>
      </c>
      <c r="V56" s="60" t="e">
        <f t="shared" si="49"/>
        <v>#VALUE!</v>
      </c>
      <c r="W56" s="122" t="e">
        <f t="shared" si="50"/>
        <v>#VALUE!</v>
      </c>
      <c r="X56" s="113"/>
      <c r="Y56" s="114"/>
      <c r="Z56" s="88" t="s">
        <v>292</v>
      </c>
      <c r="AA56" s="60" t="e">
        <f>60/AA55</f>
        <v>#VALUE!</v>
      </c>
      <c r="AC56" s="59">
        <f t="shared" si="51"/>
        <v>0.39999999999999997</v>
      </c>
      <c r="AD56" s="60">
        <v>0.85</v>
      </c>
      <c r="AE56" s="60" t="e">
        <f t="shared" si="38"/>
        <v>#VALUE!</v>
      </c>
      <c r="AF56" s="60" t="e">
        <f t="shared" si="52"/>
        <v>#VALUE!</v>
      </c>
      <c r="AG56" s="60" t="e">
        <f t="shared" si="53"/>
        <v>#VALUE!</v>
      </c>
      <c r="AH56" s="60" t="e">
        <f t="shared" si="54"/>
        <v>#VALUE!</v>
      </c>
      <c r="AI56" s="122" t="e">
        <f t="shared" si="55"/>
        <v>#VALUE!</v>
      </c>
      <c r="AL56" s="88" t="s">
        <v>292</v>
      </c>
      <c r="AM56" s="60" t="e">
        <f>60/AM55</f>
        <v>#VALUE!</v>
      </c>
      <c r="AO56" s="59">
        <f t="shared" si="56"/>
        <v>0.39999999999999997</v>
      </c>
      <c r="AP56" s="60">
        <v>0.85</v>
      </c>
      <c r="AQ56" s="60" t="e">
        <f t="shared" si="39"/>
        <v>#VALUE!</v>
      </c>
      <c r="AR56" s="60" t="e">
        <f t="shared" si="57"/>
        <v>#VALUE!</v>
      </c>
      <c r="AS56" s="60" t="e">
        <f t="shared" si="58"/>
        <v>#VALUE!</v>
      </c>
      <c r="AT56" s="60" t="e">
        <f t="shared" si="59"/>
        <v>#VALUE!</v>
      </c>
      <c r="AU56" s="122" t="e">
        <f t="shared" si="60"/>
        <v>#VALUE!</v>
      </c>
      <c r="AX56" s="88" t="s">
        <v>292</v>
      </c>
      <c r="AY56" s="60" t="e">
        <f>60/AY55</f>
        <v>#VALUE!</v>
      </c>
      <c r="BA56" s="59">
        <f t="shared" si="61"/>
        <v>0.39999999999999997</v>
      </c>
      <c r="BB56" s="60">
        <v>0.85</v>
      </c>
      <c r="BC56" s="60" t="e">
        <f t="shared" si="40"/>
        <v>#VALUE!</v>
      </c>
      <c r="BD56" s="60" t="e">
        <f t="shared" si="62"/>
        <v>#VALUE!</v>
      </c>
      <c r="BE56" s="60" t="e">
        <f t="shared" si="63"/>
        <v>#VALUE!</v>
      </c>
      <c r="BF56" s="60" t="e">
        <f t="shared" si="64"/>
        <v>#VALUE!</v>
      </c>
      <c r="BG56" s="122" t="e">
        <f t="shared" si="65"/>
        <v>#VALUE!</v>
      </c>
      <c r="BJ56" s="88" t="s">
        <v>292</v>
      </c>
      <c r="BK56" s="60" t="e">
        <f>60/BK55</f>
        <v>#VALUE!</v>
      </c>
      <c r="BM56" s="59">
        <f t="shared" si="66"/>
        <v>0.39999999999999997</v>
      </c>
      <c r="BN56" s="60">
        <v>0.85</v>
      </c>
      <c r="BO56" s="60" t="e">
        <f t="shared" si="41"/>
        <v>#VALUE!</v>
      </c>
      <c r="BP56" s="60" t="e">
        <f t="shared" si="67"/>
        <v>#VALUE!</v>
      </c>
      <c r="BQ56" s="60" t="e">
        <f t="shared" si="68"/>
        <v>#VALUE!</v>
      </c>
      <c r="BR56" s="60" t="e">
        <f t="shared" si="69"/>
        <v>#VALUE!</v>
      </c>
      <c r="BS56" s="60" t="e">
        <f t="shared" si="70"/>
        <v>#VALUE!</v>
      </c>
    </row>
    <row r="57" spans="2:71" x14ac:dyDescent="0.25">
      <c r="E57" s="59">
        <f t="shared" si="36"/>
        <v>0.44999999999999996</v>
      </c>
      <c r="F57" s="60">
        <v>0.8</v>
      </c>
      <c r="G57" s="60" t="e">
        <f t="shared" si="42"/>
        <v>#VALUE!</v>
      </c>
      <c r="H57" s="60" t="e">
        <f t="shared" si="43"/>
        <v>#VALUE!</v>
      </c>
      <c r="I57" s="60" t="e">
        <f t="shared" si="44"/>
        <v>#VALUE!</v>
      </c>
      <c r="J57" s="60" t="e">
        <f t="shared" si="45"/>
        <v>#VALUE!</v>
      </c>
      <c r="K57" s="60" t="e">
        <f t="shared" si="37"/>
        <v>#VALUE!</v>
      </c>
      <c r="L57" s="113"/>
      <c r="M57" s="114"/>
      <c r="Q57" s="59">
        <f t="shared" si="71"/>
        <v>0.44999999999999996</v>
      </c>
      <c r="R57" s="60">
        <v>0.8</v>
      </c>
      <c r="S57" s="60" t="e">
        <f t="shared" si="46"/>
        <v>#VALUE!</v>
      </c>
      <c r="T57" s="60" t="e">
        <f t="shared" si="47"/>
        <v>#VALUE!</v>
      </c>
      <c r="U57" s="60" t="e">
        <f t="shared" si="48"/>
        <v>#VALUE!</v>
      </c>
      <c r="V57" s="60" t="e">
        <f t="shared" si="49"/>
        <v>#VALUE!</v>
      </c>
      <c r="W57" s="122" t="e">
        <f t="shared" si="50"/>
        <v>#VALUE!</v>
      </c>
      <c r="X57" s="113"/>
      <c r="Y57" s="114"/>
      <c r="AC57" s="59">
        <f t="shared" si="51"/>
        <v>0.44999999999999996</v>
      </c>
      <c r="AD57" s="60">
        <v>0.8</v>
      </c>
      <c r="AE57" s="60" t="e">
        <f>AA$53*AA$56/(AC57*(AA$54)*2*PI())</f>
        <v>#VALUE!</v>
      </c>
      <c r="AF57" s="60" t="e">
        <f t="shared" si="52"/>
        <v>#VALUE!</v>
      </c>
      <c r="AG57" s="60" t="e">
        <f t="shared" si="53"/>
        <v>#VALUE!</v>
      </c>
      <c r="AH57" s="60" t="e">
        <f t="shared" si="54"/>
        <v>#VALUE!</v>
      </c>
      <c r="AI57" s="122" t="e">
        <f t="shared" si="55"/>
        <v>#VALUE!</v>
      </c>
      <c r="AO57" s="59">
        <f t="shared" si="56"/>
        <v>0.44999999999999996</v>
      </c>
      <c r="AP57" s="60">
        <v>0.8</v>
      </c>
      <c r="AQ57" s="60" t="e">
        <f>AM$53*AM$56/(AO57*(AM$54)*2*PI())</f>
        <v>#VALUE!</v>
      </c>
      <c r="AR57" s="60" t="e">
        <f t="shared" si="57"/>
        <v>#VALUE!</v>
      </c>
      <c r="AS57" s="60" t="e">
        <f t="shared" si="58"/>
        <v>#VALUE!</v>
      </c>
      <c r="AT57" s="60" t="e">
        <f t="shared" si="59"/>
        <v>#VALUE!</v>
      </c>
      <c r="AU57" s="122" t="e">
        <f t="shared" si="60"/>
        <v>#VALUE!</v>
      </c>
      <c r="BA57" s="59">
        <f t="shared" si="61"/>
        <v>0.44999999999999996</v>
      </c>
      <c r="BB57" s="60">
        <v>0.8</v>
      </c>
      <c r="BC57" s="60" t="e">
        <f>AY$53*AY$56/(BA57*(AY$54)*2*PI())</f>
        <v>#VALUE!</v>
      </c>
      <c r="BD57" s="60" t="e">
        <f t="shared" si="62"/>
        <v>#VALUE!</v>
      </c>
      <c r="BE57" s="60" t="e">
        <f t="shared" si="63"/>
        <v>#VALUE!</v>
      </c>
      <c r="BF57" s="60" t="e">
        <f t="shared" si="64"/>
        <v>#VALUE!</v>
      </c>
      <c r="BG57" s="122" t="e">
        <f t="shared" si="65"/>
        <v>#VALUE!</v>
      </c>
      <c r="BM57" s="59">
        <f t="shared" si="66"/>
        <v>0.44999999999999996</v>
      </c>
      <c r="BN57" s="60">
        <v>0.8</v>
      </c>
      <c r="BO57" s="60" t="e">
        <f>BK$53*BK$56/(BM57*(BK$54)*2*PI())</f>
        <v>#VALUE!</v>
      </c>
      <c r="BP57" s="60" t="e">
        <f t="shared" si="67"/>
        <v>#VALUE!</v>
      </c>
      <c r="BQ57" s="60" t="e">
        <f t="shared" si="68"/>
        <v>#VALUE!</v>
      </c>
      <c r="BR57" s="60" t="e">
        <f t="shared" si="69"/>
        <v>#VALUE!</v>
      </c>
      <c r="BS57" s="60" t="e">
        <f t="shared" si="70"/>
        <v>#VALUE!</v>
      </c>
    </row>
    <row r="58" spans="2:71" x14ac:dyDescent="0.25">
      <c r="C58" s="103"/>
      <c r="E58" s="59">
        <f t="shared" si="36"/>
        <v>0.49999999999999994</v>
      </c>
      <c r="F58" s="60">
        <v>0.75</v>
      </c>
      <c r="G58" s="60" t="e">
        <f t="shared" si="42"/>
        <v>#VALUE!</v>
      </c>
      <c r="H58" s="60" t="e">
        <f t="shared" si="43"/>
        <v>#VALUE!</v>
      </c>
      <c r="I58" s="60" t="e">
        <f t="shared" si="44"/>
        <v>#VALUE!</v>
      </c>
      <c r="J58" s="60" t="e">
        <f t="shared" si="45"/>
        <v>#VALUE!</v>
      </c>
      <c r="K58" s="60" t="e">
        <f t="shared" si="37"/>
        <v>#VALUE!</v>
      </c>
      <c r="L58" s="113"/>
      <c r="M58" s="114"/>
      <c r="O58" s="103"/>
      <c r="Q58" s="59">
        <f t="shared" si="71"/>
        <v>0.49999999999999994</v>
      </c>
      <c r="R58" s="60">
        <v>0.75</v>
      </c>
      <c r="S58" s="60" t="e">
        <f t="shared" si="46"/>
        <v>#VALUE!</v>
      </c>
      <c r="T58" s="60" t="e">
        <f t="shared" si="47"/>
        <v>#VALUE!</v>
      </c>
      <c r="U58" s="60" t="e">
        <f t="shared" si="48"/>
        <v>#VALUE!</v>
      </c>
      <c r="V58" s="60" t="e">
        <f t="shared" si="49"/>
        <v>#VALUE!</v>
      </c>
      <c r="W58" s="122" t="e">
        <f t="shared" si="50"/>
        <v>#VALUE!</v>
      </c>
      <c r="X58" s="113"/>
      <c r="Y58" s="114"/>
      <c r="AA58" s="103"/>
      <c r="AC58" s="59">
        <f t="shared" si="51"/>
        <v>0.49999999999999994</v>
      </c>
      <c r="AD58" s="60">
        <v>0.75</v>
      </c>
      <c r="AE58" s="60" t="e">
        <f t="shared" si="38"/>
        <v>#VALUE!</v>
      </c>
      <c r="AF58" s="60" t="e">
        <f t="shared" si="52"/>
        <v>#VALUE!</v>
      </c>
      <c r="AG58" s="60" t="e">
        <f t="shared" si="53"/>
        <v>#VALUE!</v>
      </c>
      <c r="AH58" s="60" t="e">
        <f t="shared" si="54"/>
        <v>#VALUE!</v>
      </c>
      <c r="AI58" s="122" t="e">
        <f t="shared" si="55"/>
        <v>#VALUE!</v>
      </c>
      <c r="AM58" s="103"/>
      <c r="AO58" s="59">
        <f t="shared" si="56"/>
        <v>0.49999999999999994</v>
      </c>
      <c r="AP58" s="60">
        <v>0.75</v>
      </c>
      <c r="AQ58" s="60" t="e">
        <f t="shared" ref="AQ58:AQ68" si="72">AM$53*AM$56/(AO58*(AM$54)*2*PI())</f>
        <v>#VALUE!</v>
      </c>
      <c r="AR58" s="60" t="e">
        <f t="shared" si="57"/>
        <v>#VALUE!</v>
      </c>
      <c r="AS58" s="60" t="e">
        <f t="shared" si="58"/>
        <v>#VALUE!</v>
      </c>
      <c r="AT58" s="60" t="e">
        <f t="shared" si="59"/>
        <v>#VALUE!</v>
      </c>
      <c r="AU58" s="122" t="e">
        <f t="shared" si="60"/>
        <v>#VALUE!</v>
      </c>
      <c r="AY58" s="103"/>
      <c r="BA58" s="59">
        <f t="shared" si="61"/>
        <v>0.49999999999999994</v>
      </c>
      <c r="BB58" s="60">
        <v>0.75</v>
      </c>
      <c r="BC58" s="60" t="e">
        <f t="shared" ref="BC58:BC68" si="73">AY$53*AY$56/(BA58*(AY$54)*2*PI())</f>
        <v>#VALUE!</v>
      </c>
      <c r="BD58" s="60" t="e">
        <f t="shared" si="62"/>
        <v>#VALUE!</v>
      </c>
      <c r="BE58" s="60" t="e">
        <f t="shared" si="63"/>
        <v>#VALUE!</v>
      </c>
      <c r="BF58" s="60" t="e">
        <f t="shared" si="64"/>
        <v>#VALUE!</v>
      </c>
      <c r="BG58" s="122" t="e">
        <f t="shared" si="65"/>
        <v>#VALUE!</v>
      </c>
      <c r="BK58" s="103"/>
      <c r="BM58" s="59">
        <f t="shared" si="66"/>
        <v>0.49999999999999994</v>
      </c>
      <c r="BN58" s="60">
        <v>0.75</v>
      </c>
      <c r="BO58" s="60" t="e">
        <f t="shared" ref="BO58:BO68" si="74">BK$53*BK$56/(BM58*(BK$54)*2*PI())</f>
        <v>#VALUE!</v>
      </c>
      <c r="BP58" s="60" t="e">
        <f t="shared" si="67"/>
        <v>#VALUE!</v>
      </c>
      <c r="BQ58" s="60" t="e">
        <f t="shared" si="68"/>
        <v>#VALUE!</v>
      </c>
      <c r="BR58" s="60" t="e">
        <f t="shared" si="69"/>
        <v>#VALUE!</v>
      </c>
      <c r="BS58" s="60" t="e">
        <f t="shared" si="70"/>
        <v>#VALUE!</v>
      </c>
    </row>
    <row r="59" spans="2:71" x14ac:dyDescent="0.25">
      <c r="B59" s="87" t="s">
        <v>889</v>
      </c>
      <c r="C59" s="63">
        <f>C49/C50</f>
        <v>0.3611111111111111</v>
      </c>
      <c r="E59" s="59">
        <f t="shared" si="36"/>
        <v>0.54999999999999993</v>
      </c>
      <c r="F59" s="60">
        <v>0.7</v>
      </c>
      <c r="G59" s="60" t="e">
        <f t="shared" si="42"/>
        <v>#VALUE!</v>
      </c>
      <c r="H59" s="60" t="e">
        <f t="shared" si="43"/>
        <v>#VALUE!</v>
      </c>
      <c r="I59" s="60" t="e">
        <f t="shared" si="44"/>
        <v>#VALUE!</v>
      </c>
      <c r="J59" s="60" t="e">
        <f t="shared" si="45"/>
        <v>#VALUE!</v>
      </c>
      <c r="K59" s="60" t="e">
        <f t="shared" si="37"/>
        <v>#VALUE!</v>
      </c>
      <c r="L59" s="113"/>
      <c r="M59" s="114"/>
      <c r="N59" s="87" t="s">
        <v>889</v>
      </c>
      <c r="O59" s="63">
        <f>O49/O50</f>
        <v>0.54651162790697672</v>
      </c>
      <c r="Q59" s="59">
        <f t="shared" si="71"/>
        <v>0.54999999999999993</v>
      </c>
      <c r="R59" s="60">
        <v>0.7</v>
      </c>
      <c r="S59" s="60" t="e">
        <f t="shared" si="46"/>
        <v>#VALUE!</v>
      </c>
      <c r="T59" s="60" t="e">
        <f t="shared" si="47"/>
        <v>#VALUE!</v>
      </c>
      <c r="U59" s="60" t="e">
        <f t="shared" si="48"/>
        <v>#VALUE!</v>
      </c>
      <c r="V59" s="60" t="e">
        <f t="shared" si="49"/>
        <v>#VALUE!</v>
      </c>
      <c r="W59" s="122" t="e">
        <f t="shared" si="50"/>
        <v>#VALUE!</v>
      </c>
      <c r="X59" s="113"/>
      <c r="Y59" s="114"/>
      <c r="Z59" s="87" t="s">
        <v>889</v>
      </c>
      <c r="AA59" s="63">
        <f>AA49/AA50</f>
        <v>0.44936708860759489</v>
      </c>
      <c r="AC59" s="59">
        <f t="shared" si="51"/>
        <v>0.54999999999999993</v>
      </c>
      <c r="AD59" s="60">
        <v>0.7</v>
      </c>
      <c r="AE59" s="60" t="e">
        <f t="shared" si="38"/>
        <v>#VALUE!</v>
      </c>
      <c r="AF59" s="60" t="e">
        <f t="shared" si="52"/>
        <v>#VALUE!</v>
      </c>
      <c r="AG59" s="60" t="e">
        <f t="shared" si="53"/>
        <v>#VALUE!</v>
      </c>
      <c r="AH59" s="60" t="e">
        <f t="shared" si="54"/>
        <v>#VALUE!</v>
      </c>
      <c r="AI59" s="122" t="e">
        <f t="shared" si="55"/>
        <v>#VALUE!</v>
      </c>
      <c r="AL59" s="87" t="s">
        <v>889</v>
      </c>
      <c r="AM59" s="63">
        <f>AM49/AM50</f>
        <v>0.40845070422535212</v>
      </c>
      <c r="AO59" s="59">
        <f t="shared" si="56"/>
        <v>0.54999999999999993</v>
      </c>
      <c r="AP59" s="60">
        <v>0.7</v>
      </c>
      <c r="AQ59" s="60" t="e">
        <f t="shared" si="72"/>
        <v>#VALUE!</v>
      </c>
      <c r="AR59" s="60" t="e">
        <f t="shared" si="57"/>
        <v>#VALUE!</v>
      </c>
      <c r="AS59" s="60" t="e">
        <f t="shared" si="58"/>
        <v>#VALUE!</v>
      </c>
      <c r="AT59" s="60" t="e">
        <f t="shared" si="59"/>
        <v>#VALUE!</v>
      </c>
      <c r="AU59" s="122" t="e">
        <f t="shared" si="60"/>
        <v>#VALUE!</v>
      </c>
      <c r="AX59" s="87" t="s">
        <v>889</v>
      </c>
      <c r="AY59" s="63">
        <f>AY49/AY50</f>
        <v>0.41666666666666669</v>
      </c>
      <c r="BA59" s="59">
        <f t="shared" si="61"/>
        <v>0.54999999999999993</v>
      </c>
      <c r="BB59" s="60">
        <v>0.7</v>
      </c>
      <c r="BC59" s="60" t="e">
        <f t="shared" si="73"/>
        <v>#VALUE!</v>
      </c>
      <c r="BD59" s="60" t="e">
        <f t="shared" si="62"/>
        <v>#VALUE!</v>
      </c>
      <c r="BE59" s="60" t="e">
        <f t="shared" si="63"/>
        <v>#VALUE!</v>
      </c>
      <c r="BF59" s="60" t="e">
        <f t="shared" si="64"/>
        <v>#VALUE!</v>
      </c>
      <c r="BG59" s="122" t="e">
        <f t="shared" si="65"/>
        <v>#VALUE!</v>
      </c>
      <c r="BJ59" s="87" t="s">
        <v>889</v>
      </c>
      <c r="BK59" s="63">
        <f>BK49/BK50</f>
        <v>0.41463414634146345</v>
      </c>
      <c r="BM59" s="59">
        <f t="shared" si="66"/>
        <v>0.54999999999999993</v>
      </c>
      <c r="BN59" s="60">
        <v>0.7</v>
      </c>
      <c r="BO59" s="60" t="e">
        <f t="shared" si="74"/>
        <v>#VALUE!</v>
      </c>
      <c r="BP59" s="60" t="e">
        <f t="shared" si="67"/>
        <v>#VALUE!</v>
      </c>
      <c r="BQ59" s="60" t="e">
        <f t="shared" si="68"/>
        <v>#VALUE!</v>
      </c>
      <c r="BR59" s="60" t="e">
        <f t="shared" si="69"/>
        <v>#VALUE!</v>
      </c>
      <c r="BS59" s="60" t="e">
        <f t="shared" si="70"/>
        <v>#VALUE!</v>
      </c>
    </row>
    <row r="60" spans="2:71" x14ac:dyDescent="0.25">
      <c r="C60" s="103"/>
      <c r="E60" s="59">
        <f t="shared" si="36"/>
        <v>0.6</v>
      </c>
      <c r="F60" s="60">
        <v>0.64</v>
      </c>
      <c r="G60" s="60" t="e">
        <f t="shared" si="42"/>
        <v>#VALUE!</v>
      </c>
      <c r="H60" s="60" t="e">
        <f t="shared" si="43"/>
        <v>#VALUE!</v>
      </c>
      <c r="I60" s="60" t="e">
        <f t="shared" si="44"/>
        <v>#VALUE!</v>
      </c>
      <c r="J60" s="60" t="e">
        <f t="shared" si="45"/>
        <v>#VALUE!</v>
      </c>
      <c r="K60" s="60" t="e">
        <f t="shared" si="37"/>
        <v>#VALUE!</v>
      </c>
      <c r="L60" s="113"/>
      <c r="M60" s="114"/>
      <c r="O60" s="103"/>
      <c r="Q60" s="59">
        <f t="shared" si="71"/>
        <v>0.6</v>
      </c>
      <c r="R60" s="60">
        <v>0.64</v>
      </c>
      <c r="S60" s="60" t="e">
        <f t="shared" si="46"/>
        <v>#VALUE!</v>
      </c>
      <c r="T60" s="60" t="e">
        <f t="shared" si="47"/>
        <v>#VALUE!</v>
      </c>
      <c r="U60" s="60" t="e">
        <f t="shared" si="48"/>
        <v>#VALUE!</v>
      </c>
      <c r="V60" s="60" t="e">
        <f t="shared" si="49"/>
        <v>#VALUE!</v>
      </c>
      <c r="W60" s="122" t="e">
        <f t="shared" si="50"/>
        <v>#VALUE!</v>
      </c>
      <c r="X60" s="113"/>
      <c r="Y60" s="114"/>
      <c r="AA60" s="103"/>
      <c r="AC60" s="59">
        <f t="shared" si="51"/>
        <v>0.6</v>
      </c>
      <c r="AD60" s="60">
        <v>0.64</v>
      </c>
      <c r="AE60" s="60" t="e">
        <f t="shared" si="38"/>
        <v>#VALUE!</v>
      </c>
      <c r="AF60" s="60" t="e">
        <f t="shared" si="52"/>
        <v>#VALUE!</v>
      </c>
      <c r="AG60" s="60" t="e">
        <f t="shared" si="53"/>
        <v>#VALUE!</v>
      </c>
      <c r="AH60" s="60" t="e">
        <f t="shared" si="54"/>
        <v>#VALUE!</v>
      </c>
      <c r="AI60" s="122" t="e">
        <f t="shared" si="55"/>
        <v>#VALUE!</v>
      </c>
      <c r="AM60" s="103"/>
      <c r="AO60" s="59">
        <f t="shared" si="56"/>
        <v>0.6</v>
      </c>
      <c r="AP60" s="60">
        <v>0.64</v>
      </c>
      <c r="AQ60" s="60" t="e">
        <f t="shared" si="72"/>
        <v>#VALUE!</v>
      </c>
      <c r="AR60" s="60" t="e">
        <f t="shared" si="57"/>
        <v>#VALUE!</v>
      </c>
      <c r="AS60" s="60" t="e">
        <f t="shared" si="58"/>
        <v>#VALUE!</v>
      </c>
      <c r="AT60" s="60" t="e">
        <f t="shared" si="59"/>
        <v>#VALUE!</v>
      </c>
      <c r="AU60" s="122" t="e">
        <f t="shared" si="60"/>
        <v>#VALUE!</v>
      </c>
      <c r="AY60" s="103"/>
      <c r="BA60" s="59">
        <f t="shared" si="61"/>
        <v>0.6</v>
      </c>
      <c r="BB60" s="60">
        <v>0.64</v>
      </c>
      <c r="BC60" s="60" t="e">
        <f t="shared" si="73"/>
        <v>#VALUE!</v>
      </c>
      <c r="BD60" s="60" t="e">
        <f t="shared" si="62"/>
        <v>#VALUE!</v>
      </c>
      <c r="BE60" s="60" t="e">
        <f t="shared" si="63"/>
        <v>#VALUE!</v>
      </c>
      <c r="BF60" s="60" t="e">
        <f t="shared" si="64"/>
        <v>#VALUE!</v>
      </c>
      <c r="BG60" s="122" t="e">
        <f t="shared" si="65"/>
        <v>#VALUE!</v>
      </c>
      <c r="BK60" s="103"/>
      <c r="BM60" s="59">
        <f t="shared" si="66"/>
        <v>0.6</v>
      </c>
      <c r="BN60" s="60">
        <v>0.64</v>
      </c>
      <c r="BO60" s="60" t="e">
        <f t="shared" si="74"/>
        <v>#VALUE!</v>
      </c>
      <c r="BP60" s="60" t="e">
        <f t="shared" si="67"/>
        <v>#VALUE!</v>
      </c>
      <c r="BQ60" s="60" t="e">
        <f t="shared" si="68"/>
        <v>#VALUE!</v>
      </c>
      <c r="BR60" s="60" t="e">
        <f t="shared" si="69"/>
        <v>#VALUE!</v>
      </c>
      <c r="BS60" s="60" t="e">
        <f t="shared" si="70"/>
        <v>#VALUE!</v>
      </c>
    </row>
    <row r="61" spans="2:71" x14ac:dyDescent="0.25">
      <c r="B61" s="87" t="s">
        <v>228</v>
      </c>
      <c r="C61" s="59">
        <v>0.05</v>
      </c>
      <c r="E61" s="59">
        <f t="shared" si="36"/>
        <v>0.65</v>
      </c>
      <c r="F61" s="60">
        <v>0.57999999999999996</v>
      </c>
      <c r="G61" s="60" t="e">
        <f t="shared" si="42"/>
        <v>#VALUE!</v>
      </c>
      <c r="H61" s="60" t="e">
        <f t="shared" si="43"/>
        <v>#VALUE!</v>
      </c>
      <c r="I61" s="60" t="e">
        <f t="shared" si="44"/>
        <v>#VALUE!</v>
      </c>
      <c r="J61" s="60" t="e">
        <f t="shared" si="45"/>
        <v>#VALUE!</v>
      </c>
      <c r="K61" s="60" t="e">
        <f t="shared" si="37"/>
        <v>#VALUE!</v>
      </c>
      <c r="L61" s="113"/>
      <c r="M61" s="114"/>
      <c r="N61" s="87" t="s">
        <v>228</v>
      </c>
      <c r="O61" s="59">
        <v>0.05</v>
      </c>
      <c r="Q61" s="59">
        <f t="shared" si="71"/>
        <v>0.65</v>
      </c>
      <c r="R61" s="60">
        <v>0.57999999999999996</v>
      </c>
      <c r="S61" s="60" t="e">
        <f t="shared" si="46"/>
        <v>#VALUE!</v>
      </c>
      <c r="T61" s="60" t="e">
        <f t="shared" si="47"/>
        <v>#VALUE!</v>
      </c>
      <c r="U61" s="60" t="e">
        <f t="shared" si="48"/>
        <v>#VALUE!</v>
      </c>
      <c r="V61" s="60" t="e">
        <f t="shared" si="49"/>
        <v>#VALUE!</v>
      </c>
      <c r="W61" s="122" t="e">
        <f t="shared" si="50"/>
        <v>#VALUE!</v>
      </c>
      <c r="X61" s="113"/>
      <c r="Y61" s="114"/>
      <c r="Z61" s="87" t="s">
        <v>228</v>
      </c>
      <c r="AA61" s="59">
        <v>0.05</v>
      </c>
      <c r="AC61" s="59">
        <f t="shared" si="51"/>
        <v>0.65</v>
      </c>
      <c r="AD61" s="60">
        <v>0.57999999999999996</v>
      </c>
      <c r="AE61" s="60" t="e">
        <f t="shared" si="38"/>
        <v>#VALUE!</v>
      </c>
      <c r="AF61" s="60" t="e">
        <f t="shared" si="52"/>
        <v>#VALUE!</v>
      </c>
      <c r="AG61" s="60" t="e">
        <f t="shared" si="53"/>
        <v>#VALUE!</v>
      </c>
      <c r="AH61" s="60" t="e">
        <f t="shared" si="54"/>
        <v>#VALUE!</v>
      </c>
      <c r="AI61" s="122" t="e">
        <f t="shared" si="55"/>
        <v>#VALUE!</v>
      </c>
      <c r="AL61" s="87" t="s">
        <v>228</v>
      </c>
      <c r="AM61" s="59">
        <v>0.05</v>
      </c>
      <c r="AO61" s="59">
        <f t="shared" si="56"/>
        <v>0.65</v>
      </c>
      <c r="AP61" s="60">
        <v>0.57999999999999996</v>
      </c>
      <c r="AQ61" s="60" t="e">
        <f t="shared" si="72"/>
        <v>#VALUE!</v>
      </c>
      <c r="AR61" s="60" t="e">
        <f t="shared" si="57"/>
        <v>#VALUE!</v>
      </c>
      <c r="AS61" s="60" t="e">
        <f t="shared" si="58"/>
        <v>#VALUE!</v>
      </c>
      <c r="AT61" s="60" t="e">
        <f t="shared" si="59"/>
        <v>#VALUE!</v>
      </c>
      <c r="AU61" s="122" t="e">
        <f t="shared" si="60"/>
        <v>#VALUE!</v>
      </c>
      <c r="AX61" s="87" t="s">
        <v>228</v>
      </c>
      <c r="AY61" s="59">
        <v>0.05</v>
      </c>
      <c r="BA61" s="59">
        <f t="shared" si="61"/>
        <v>0.65</v>
      </c>
      <c r="BB61" s="60">
        <v>0.57999999999999996</v>
      </c>
      <c r="BC61" s="60" t="e">
        <f t="shared" si="73"/>
        <v>#VALUE!</v>
      </c>
      <c r="BD61" s="60" t="e">
        <f t="shared" si="62"/>
        <v>#VALUE!</v>
      </c>
      <c r="BE61" s="60" t="e">
        <f t="shared" si="63"/>
        <v>#VALUE!</v>
      </c>
      <c r="BF61" s="60" t="e">
        <f t="shared" si="64"/>
        <v>#VALUE!</v>
      </c>
      <c r="BG61" s="122" t="e">
        <f t="shared" si="65"/>
        <v>#VALUE!</v>
      </c>
      <c r="BJ61" s="87" t="s">
        <v>228</v>
      </c>
      <c r="BK61" s="59">
        <v>0.05</v>
      </c>
      <c r="BM61" s="59">
        <f t="shared" si="66"/>
        <v>0.65</v>
      </c>
      <c r="BN61" s="60">
        <v>0.57999999999999996</v>
      </c>
      <c r="BO61" s="60" t="e">
        <f t="shared" si="74"/>
        <v>#VALUE!</v>
      </c>
      <c r="BP61" s="60" t="e">
        <f t="shared" si="67"/>
        <v>#VALUE!</v>
      </c>
      <c r="BQ61" s="60" t="e">
        <f t="shared" si="68"/>
        <v>#VALUE!</v>
      </c>
      <c r="BR61" s="60" t="e">
        <f t="shared" si="69"/>
        <v>#VALUE!</v>
      </c>
      <c r="BS61" s="60" t="e">
        <f t="shared" si="70"/>
        <v>#VALUE!</v>
      </c>
    </row>
    <row r="62" spans="2:71" x14ac:dyDescent="0.25">
      <c r="C62" s="103"/>
      <c r="E62" s="59">
        <f t="shared" si="36"/>
        <v>0.70000000000000007</v>
      </c>
      <c r="F62" s="60">
        <v>0.52</v>
      </c>
      <c r="G62" s="60" t="e">
        <f t="shared" si="42"/>
        <v>#VALUE!</v>
      </c>
      <c r="H62" s="60" t="e">
        <f t="shared" si="43"/>
        <v>#VALUE!</v>
      </c>
      <c r="I62" s="60" t="e">
        <f t="shared" si="44"/>
        <v>#VALUE!</v>
      </c>
      <c r="J62" s="60" t="e">
        <f t="shared" si="45"/>
        <v>#VALUE!</v>
      </c>
      <c r="K62" s="60" t="e">
        <f t="shared" si="37"/>
        <v>#VALUE!</v>
      </c>
      <c r="L62" s="113"/>
      <c r="M62" s="114"/>
      <c r="O62" s="103"/>
      <c r="Q62" s="59">
        <f t="shared" si="71"/>
        <v>0.70000000000000007</v>
      </c>
      <c r="R62" s="60">
        <v>0.52</v>
      </c>
      <c r="S62" s="60" t="e">
        <f t="shared" si="46"/>
        <v>#VALUE!</v>
      </c>
      <c r="T62" s="60" t="e">
        <f t="shared" si="47"/>
        <v>#VALUE!</v>
      </c>
      <c r="U62" s="60" t="e">
        <f t="shared" si="48"/>
        <v>#VALUE!</v>
      </c>
      <c r="V62" s="60" t="e">
        <f t="shared" si="49"/>
        <v>#VALUE!</v>
      </c>
      <c r="W62" s="122" t="e">
        <f t="shared" si="50"/>
        <v>#VALUE!</v>
      </c>
      <c r="X62" s="113"/>
      <c r="Y62" s="114"/>
      <c r="AA62" s="103"/>
      <c r="AC62" s="59">
        <f t="shared" si="51"/>
        <v>0.70000000000000007</v>
      </c>
      <c r="AD62" s="60">
        <v>0.52</v>
      </c>
      <c r="AE62" s="60" t="e">
        <f t="shared" si="38"/>
        <v>#VALUE!</v>
      </c>
      <c r="AF62" s="60" t="e">
        <f t="shared" si="52"/>
        <v>#VALUE!</v>
      </c>
      <c r="AG62" s="60" t="e">
        <f t="shared" si="53"/>
        <v>#VALUE!</v>
      </c>
      <c r="AH62" s="60" t="e">
        <f t="shared" si="54"/>
        <v>#VALUE!</v>
      </c>
      <c r="AI62" s="122" t="e">
        <f t="shared" si="55"/>
        <v>#VALUE!</v>
      </c>
      <c r="AM62" s="103"/>
      <c r="AO62" s="59">
        <f t="shared" si="56"/>
        <v>0.70000000000000007</v>
      </c>
      <c r="AP62" s="60">
        <v>0.52</v>
      </c>
      <c r="AQ62" s="60" t="e">
        <f t="shared" si="72"/>
        <v>#VALUE!</v>
      </c>
      <c r="AR62" s="60" t="e">
        <f t="shared" si="57"/>
        <v>#VALUE!</v>
      </c>
      <c r="AS62" s="60" t="e">
        <f t="shared" si="58"/>
        <v>#VALUE!</v>
      </c>
      <c r="AT62" s="60" t="e">
        <f t="shared" si="59"/>
        <v>#VALUE!</v>
      </c>
      <c r="AU62" s="122" t="e">
        <f t="shared" si="60"/>
        <v>#VALUE!</v>
      </c>
      <c r="AY62" s="103"/>
      <c r="BA62" s="59">
        <f t="shared" si="61"/>
        <v>0.70000000000000007</v>
      </c>
      <c r="BB62" s="60">
        <v>0.52</v>
      </c>
      <c r="BC62" s="60" t="e">
        <f t="shared" si="73"/>
        <v>#VALUE!</v>
      </c>
      <c r="BD62" s="60" t="e">
        <f t="shared" si="62"/>
        <v>#VALUE!</v>
      </c>
      <c r="BE62" s="60" t="e">
        <f t="shared" si="63"/>
        <v>#VALUE!</v>
      </c>
      <c r="BF62" s="60" t="e">
        <f t="shared" si="64"/>
        <v>#VALUE!</v>
      </c>
      <c r="BG62" s="122" t="e">
        <f t="shared" si="65"/>
        <v>#VALUE!</v>
      </c>
      <c r="BK62" s="103"/>
      <c r="BM62" s="59">
        <f t="shared" si="66"/>
        <v>0.70000000000000007</v>
      </c>
      <c r="BN62" s="60">
        <v>0.52</v>
      </c>
      <c r="BO62" s="60" t="e">
        <f t="shared" si="74"/>
        <v>#VALUE!</v>
      </c>
      <c r="BP62" s="60" t="e">
        <f t="shared" si="67"/>
        <v>#VALUE!</v>
      </c>
      <c r="BQ62" s="60" t="e">
        <f t="shared" si="68"/>
        <v>#VALUE!</v>
      </c>
      <c r="BR62" s="60" t="e">
        <f t="shared" si="69"/>
        <v>#VALUE!</v>
      </c>
      <c r="BS62" s="60" t="e">
        <f t="shared" si="70"/>
        <v>#VALUE!</v>
      </c>
    </row>
    <row r="63" spans="2:71" x14ac:dyDescent="0.25">
      <c r="C63" s="103"/>
      <c r="E63" s="59">
        <f t="shared" si="36"/>
        <v>0.75000000000000011</v>
      </c>
      <c r="F63" s="60">
        <v>0.47</v>
      </c>
      <c r="G63" s="60" t="e">
        <f t="shared" si="42"/>
        <v>#VALUE!</v>
      </c>
      <c r="H63" s="60" t="e">
        <f t="shared" si="43"/>
        <v>#VALUE!</v>
      </c>
      <c r="I63" s="60" t="e">
        <f t="shared" si="44"/>
        <v>#VALUE!</v>
      </c>
      <c r="J63" s="60" t="e">
        <f t="shared" si="45"/>
        <v>#VALUE!</v>
      </c>
      <c r="K63" s="60" t="e">
        <f t="shared" si="37"/>
        <v>#VALUE!</v>
      </c>
      <c r="L63" s="113"/>
      <c r="M63" s="114"/>
      <c r="O63" s="103"/>
      <c r="Q63" s="59">
        <f t="shared" si="71"/>
        <v>0.75000000000000011</v>
      </c>
      <c r="R63" s="60">
        <v>0.47</v>
      </c>
      <c r="S63" s="60" t="e">
        <f t="shared" si="46"/>
        <v>#VALUE!</v>
      </c>
      <c r="T63" s="60" t="e">
        <f t="shared" si="47"/>
        <v>#VALUE!</v>
      </c>
      <c r="U63" s="60" t="e">
        <f t="shared" si="48"/>
        <v>#VALUE!</v>
      </c>
      <c r="V63" s="60" t="e">
        <f t="shared" si="49"/>
        <v>#VALUE!</v>
      </c>
      <c r="W63" s="122" t="e">
        <f t="shared" si="50"/>
        <v>#VALUE!</v>
      </c>
      <c r="X63" s="113"/>
      <c r="Y63" s="114"/>
      <c r="AA63" s="103"/>
      <c r="AC63" s="59">
        <f t="shared" si="51"/>
        <v>0.75000000000000011</v>
      </c>
      <c r="AD63" s="60">
        <v>0.47</v>
      </c>
      <c r="AE63" s="60" t="e">
        <f t="shared" si="38"/>
        <v>#VALUE!</v>
      </c>
      <c r="AF63" s="60" t="e">
        <f t="shared" si="52"/>
        <v>#VALUE!</v>
      </c>
      <c r="AG63" s="60" t="e">
        <f t="shared" si="53"/>
        <v>#VALUE!</v>
      </c>
      <c r="AH63" s="60" t="e">
        <f t="shared" si="54"/>
        <v>#VALUE!</v>
      </c>
      <c r="AI63" s="122" t="e">
        <f t="shared" si="55"/>
        <v>#VALUE!</v>
      </c>
      <c r="AM63" s="103"/>
      <c r="AO63" s="59">
        <f t="shared" si="56"/>
        <v>0.75000000000000011</v>
      </c>
      <c r="AP63" s="60">
        <v>0.47</v>
      </c>
      <c r="AQ63" s="60" t="e">
        <f t="shared" si="72"/>
        <v>#VALUE!</v>
      </c>
      <c r="AR63" s="60" t="e">
        <f t="shared" si="57"/>
        <v>#VALUE!</v>
      </c>
      <c r="AS63" s="60" t="e">
        <f t="shared" si="58"/>
        <v>#VALUE!</v>
      </c>
      <c r="AT63" s="60" t="e">
        <f t="shared" si="59"/>
        <v>#VALUE!</v>
      </c>
      <c r="AU63" s="122" t="e">
        <f t="shared" si="60"/>
        <v>#VALUE!</v>
      </c>
      <c r="AY63" s="103"/>
      <c r="BA63" s="59">
        <f t="shared" si="61"/>
        <v>0.75000000000000011</v>
      </c>
      <c r="BB63" s="60">
        <v>0.47</v>
      </c>
      <c r="BC63" s="60" t="e">
        <f t="shared" si="73"/>
        <v>#VALUE!</v>
      </c>
      <c r="BD63" s="60" t="e">
        <f t="shared" si="62"/>
        <v>#VALUE!</v>
      </c>
      <c r="BE63" s="60" t="e">
        <f t="shared" si="63"/>
        <v>#VALUE!</v>
      </c>
      <c r="BF63" s="60" t="e">
        <f t="shared" si="64"/>
        <v>#VALUE!</v>
      </c>
      <c r="BG63" s="122" t="e">
        <f t="shared" si="65"/>
        <v>#VALUE!</v>
      </c>
      <c r="BK63" s="103"/>
      <c r="BM63" s="59">
        <f t="shared" si="66"/>
        <v>0.75000000000000011</v>
      </c>
      <c r="BN63" s="60">
        <v>0.47</v>
      </c>
      <c r="BO63" s="60" t="e">
        <f t="shared" si="74"/>
        <v>#VALUE!</v>
      </c>
      <c r="BP63" s="60" t="e">
        <f t="shared" si="67"/>
        <v>#VALUE!</v>
      </c>
      <c r="BQ63" s="60" t="e">
        <f t="shared" si="68"/>
        <v>#VALUE!</v>
      </c>
      <c r="BR63" s="60" t="e">
        <f t="shared" si="69"/>
        <v>#VALUE!</v>
      </c>
      <c r="BS63" s="60" t="e">
        <f t="shared" si="70"/>
        <v>#VALUE!</v>
      </c>
    </row>
    <row r="64" spans="2:71" x14ac:dyDescent="0.25">
      <c r="C64" s="104"/>
      <c r="E64" s="59">
        <f t="shared" si="36"/>
        <v>0.80000000000000016</v>
      </c>
      <c r="F64" s="60">
        <v>0.41</v>
      </c>
      <c r="G64" s="60" t="e">
        <f t="shared" si="42"/>
        <v>#VALUE!</v>
      </c>
      <c r="H64" s="60" t="e">
        <f t="shared" si="43"/>
        <v>#VALUE!</v>
      </c>
      <c r="I64" s="60" t="e">
        <f t="shared" si="44"/>
        <v>#VALUE!</v>
      </c>
      <c r="J64" s="60" t="e">
        <f t="shared" si="45"/>
        <v>#VALUE!</v>
      </c>
      <c r="K64" s="60" t="e">
        <f t="shared" si="37"/>
        <v>#VALUE!</v>
      </c>
      <c r="L64" s="113"/>
      <c r="M64" s="114"/>
      <c r="O64" s="104"/>
      <c r="Q64" s="59">
        <f t="shared" si="71"/>
        <v>0.80000000000000016</v>
      </c>
      <c r="R64" s="60">
        <v>0.41</v>
      </c>
      <c r="S64" s="60" t="e">
        <f t="shared" si="46"/>
        <v>#VALUE!</v>
      </c>
      <c r="T64" s="60" t="e">
        <f t="shared" si="47"/>
        <v>#VALUE!</v>
      </c>
      <c r="U64" s="60" t="e">
        <f t="shared" si="48"/>
        <v>#VALUE!</v>
      </c>
      <c r="V64" s="60" t="e">
        <f t="shared" si="49"/>
        <v>#VALUE!</v>
      </c>
      <c r="W64" s="122" t="e">
        <f t="shared" si="50"/>
        <v>#VALUE!</v>
      </c>
      <c r="X64" s="113"/>
      <c r="Y64" s="114"/>
      <c r="AA64" s="104"/>
      <c r="AC64" s="59">
        <f t="shared" si="51"/>
        <v>0.80000000000000016</v>
      </c>
      <c r="AD64" s="60">
        <v>0.41</v>
      </c>
      <c r="AE64" s="60" t="e">
        <f t="shared" si="38"/>
        <v>#VALUE!</v>
      </c>
      <c r="AF64" s="60" t="e">
        <f t="shared" si="52"/>
        <v>#VALUE!</v>
      </c>
      <c r="AG64" s="60" t="e">
        <f t="shared" si="53"/>
        <v>#VALUE!</v>
      </c>
      <c r="AH64" s="60" t="e">
        <f t="shared" si="54"/>
        <v>#VALUE!</v>
      </c>
      <c r="AI64" s="122" t="e">
        <f t="shared" si="55"/>
        <v>#VALUE!</v>
      </c>
      <c r="AM64" s="104"/>
      <c r="AO64" s="59">
        <f t="shared" si="56"/>
        <v>0.80000000000000016</v>
      </c>
      <c r="AP64" s="60">
        <v>0.41</v>
      </c>
      <c r="AQ64" s="60" t="e">
        <f t="shared" si="72"/>
        <v>#VALUE!</v>
      </c>
      <c r="AR64" s="60" t="e">
        <f t="shared" si="57"/>
        <v>#VALUE!</v>
      </c>
      <c r="AS64" s="60" t="e">
        <f t="shared" si="58"/>
        <v>#VALUE!</v>
      </c>
      <c r="AT64" s="60" t="e">
        <f t="shared" si="59"/>
        <v>#VALUE!</v>
      </c>
      <c r="AU64" s="122" t="e">
        <f t="shared" si="60"/>
        <v>#VALUE!</v>
      </c>
      <c r="AY64" s="104"/>
      <c r="BA64" s="59">
        <f t="shared" si="61"/>
        <v>0.80000000000000016</v>
      </c>
      <c r="BB64" s="60">
        <v>0.41</v>
      </c>
      <c r="BC64" s="60" t="e">
        <f t="shared" si="73"/>
        <v>#VALUE!</v>
      </c>
      <c r="BD64" s="60" t="e">
        <f t="shared" si="62"/>
        <v>#VALUE!</v>
      </c>
      <c r="BE64" s="60" t="e">
        <f t="shared" si="63"/>
        <v>#VALUE!</v>
      </c>
      <c r="BF64" s="60" t="e">
        <f t="shared" si="64"/>
        <v>#VALUE!</v>
      </c>
      <c r="BG64" s="122" t="e">
        <f t="shared" si="65"/>
        <v>#VALUE!</v>
      </c>
      <c r="BK64" s="104"/>
      <c r="BM64" s="59">
        <f t="shared" si="66"/>
        <v>0.80000000000000016</v>
      </c>
      <c r="BN64" s="60">
        <v>0.41</v>
      </c>
      <c r="BO64" s="60" t="e">
        <f t="shared" si="74"/>
        <v>#VALUE!</v>
      </c>
      <c r="BP64" s="60" t="e">
        <f t="shared" si="67"/>
        <v>#VALUE!</v>
      </c>
      <c r="BQ64" s="60" t="e">
        <f t="shared" si="68"/>
        <v>#VALUE!</v>
      </c>
      <c r="BR64" s="60" t="e">
        <f t="shared" si="69"/>
        <v>#VALUE!</v>
      </c>
      <c r="BS64" s="60" t="e">
        <f t="shared" si="70"/>
        <v>#VALUE!</v>
      </c>
    </row>
    <row r="65" spans="2:71" x14ac:dyDescent="0.25">
      <c r="E65" s="59">
        <f t="shared" si="36"/>
        <v>0.8500000000000002</v>
      </c>
      <c r="F65" s="60">
        <v>0.37</v>
      </c>
      <c r="G65" s="60" t="e">
        <f t="shared" si="42"/>
        <v>#VALUE!</v>
      </c>
      <c r="H65" s="60" t="e">
        <f t="shared" si="43"/>
        <v>#VALUE!</v>
      </c>
      <c r="I65" s="60" t="e">
        <f t="shared" si="44"/>
        <v>#VALUE!</v>
      </c>
      <c r="J65" s="60" t="e">
        <f t="shared" si="45"/>
        <v>#VALUE!</v>
      </c>
      <c r="K65" s="60" t="e">
        <f t="shared" si="37"/>
        <v>#VALUE!</v>
      </c>
      <c r="L65" s="113"/>
      <c r="M65" s="114"/>
      <c r="Q65" s="59">
        <f t="shared" si="71"/>
        <v>0.8500000000000002</v>
      </c>
      <c r="R65" s="60">
        <v>0.37</v>
      </c>
      <c r="S65" s="60" t="e">
        <f t="shared" si="46"/>
        <v>#VALUE!</v>
      </c>
      <c r="T65" s="60" t="e">
        <f t="shared" si="47"/>
        <v>#VALUE!</v>
      </c>
      <c r="U65" s="60" t="e">
        <f t="shared" si="48"/>
        <v>#VALUE!</v>
      </c>
      <c r="V65" s="60" t="e">
        <f t="shared" si="49"/>
        <v>#VALUE!</v>
      </c>
      <c r="W65" s="122" t="e">
        <f t="shared" si="50"/>
        <v>#VALUE!</v>
      </c>
      <c r="X65" s="113"/>
      <c r="Y65" s="114"/>
      <c r="AC65" s="59">
        <f t="shared" si="51"/>
        <v>0.8500000000000002</v>
      </c>
      <c r="AD65" s="60">
        <v>0.37</v>
      </c>
      <c r="AE65" s="60" t="e">
        <f t="shared" si="38"/>
        <v>#VALUE!</v>
      </c>
      <c r="AF65" s="60" t="e">
        <f t="shared" si="52"/>
        <v>#VALUE!</v>
      </c>
      <c r="AG65" s="60" t="e">
        <f t="shared" si="53"/>
        <v>#VALUE!</v>
      </c>
      <c r="AH65" s="60" t="e">
        <f t="shared" si="54"/>
        <v>#VALUE!</v>
      </c>
      <c r="AI65" s="122" t="e">
        <f t="shared" si="55"/>
        <v>#VALUE!</v>
      </c>
      <c r="AO65" s="59">
        <f t="shared" si="56"/>
        <v>0.8500000000000002</v>
      </c>
      <c r="AP65" s="60">
        <v>0.37</v>
      </c>
      <c r="AQ65" s="60" t="e">
        <f t="shared" si="72"/>
        <v>#VALUE!</v>
      </c>
      <c r="AR65" s="60" t="e">
        <f t="shared" si="57"/>
        <v>#VALUE!</v>
      </c>
      <c r="AS65" s="60" t="e">
        <f t="shared" si="58"/>
        <v>#VALUE!</v>
      </c>
      <c r="AT65" s="60" t="e">
        <f t="shared" si="59"/>
        <v>#VALUE!</v>
      </c>
      <c r="AU65" s="122" t="e">
        <f t="shared" si="60"/>
        <v>#VALUE!</v>
      </c>
      <c r="BA65" s="59">
        <f t="shared" si="61"/>
        <v>0.8500000000000002</v>
      </c>
      <c r="BB65" s="60">
        <v>0.37</v>
      </c>
      <c r="BC65" s="60" t="e">
        <f t="shared" si="73"/>
        <v>#VALUE!</v>
      </c>
      <c r="BD65" s="60" t="e">
        <f t="shared" si="62"/>
        <v>#VALUE!</v>
      </c>
      <c r="BE65" s="60" t="e">
        <f t="shared" si="63"/>
        <v>#VALUE!</v>
      </c>
      <c r="BF65" s="60" t="e">
        <f t="shared" si="64"/>
        <v>#VALUE!</v>
      </c>
      <c r="BG65" s="122" t="e">
        <f t="shared" si="65"/>
        <v>#VALUE!</v>
      </c>
      <c r="BM65" s="59">
        <f t="shared" si="66"/>
        <v>0.8500000000000002</v>
      </c>
      <c r="BN65" s="60">
        <v>0.37</v>
      </c>
      <c r="BO65" s="60" t="e">
        <f t="shared" si="74"/>
        <v>#VALUE!</v>
      </c>
      <c r="BP65" s="60" t="e">
        <f t="shared" si="67"/>
        <v>#VALUE!</v>
      </c>
      <c r="BQ65" s="60" t="e">
        <f t="shared" si="68"/>
        <v>#VALUE!</v>
      </c>
      <c r="BR65" s="60" t="e">
        <f t="shared" si="69"/>
        <v>#VALUE!</v>
      </c>
      <c r="BS65" s="60" t="e">
        <f t="shared" si="70"/>
        <v>#VALUE!</v>
      </c>
    </row>
    <row r="66" spans="2:71" x14ac:dyDescent="0.25">
      <c r="E66" s="59">
        <f t="shared" si="36"/>
        <v>0.90000000000000024</v>
      </c>
      <c r="F66" s="60">
        <v>0.3</v>
      </c>
      <c r="G66" s="60" t="e">
        <f t="shared" si="42"/>
        <v>#VALUE!</v>
      </c>
      <c r="H66" s="60" t="e">
        <f t="shared" si="43"/>
        <v>#VALUE!</v>
      </c>
      <c r="I66" s="60" t="e">
        <f t="shared" si="44"/>
        <v>#VALUE!</v>
      </c>
      <c r="J66" s="60" t="e">
        <f t="shared" si="45"/>
        <v>#VALUE!</v>
      </c>
      <c r="K66" s="60" t="e">
        <f t="shared" si="37"/>
        <v>#VALUE!</v>
      </c>
      <c r="L66" s="113"/>
      <c r="M66" s="114"/>
      <c r="Q66" s="59">
        <f t="shared" si="71"/>
        <v>0.90000000000000024</v>
      </c>
      <c r="R66" s="60">
        <v>0.3</v>
      </c>
      <c r="S66" s="60" t="e">
        <f t="shared" si="46"/>
        <v>#VALUE!</v>
      </c>
      <c r="T66" s="60" t="e">
        <f t="shared" si="47"/>
        <v>#VALUE!</v>
      </c>
      <c r="U66" s="60" t="e">
        <f t="shared" si="48"/>
        <v>#VALUE!</v>
      </c>
      <c r="V66" s="60" t="e">
        <f t="shared" si="49"/>
        <v>#VALUE!</v>
      </c>
      <c r="W66" s="122" t="e">
        <f t="shared" si="50"/>
        <v>#VALUE!</v>
      </c>
      <c r="X66" s="113"/>
      <c r="Y66" s="114"/>
      <c r="AC66" s="59">
        <f t="shared" si="51"/>
        <v>0.90000000000000024</v>
      </c>
      <c r="AD66" s="60">
        <v>0.3</v>
      </c>
      <c r="AE66" s="60" t="e">
        <f t="shared" si="38"/>
        <v>#VALUE!</v>
      </c>
      <c r="AF66" s="60" t="e">
        <f t="shared" si="52"/>
        <v>#VALUE!</v>
      </c>
      <c r="AG66" s="60" t="e">
        <f t="shared" si="53"/>
        <v>#VALUE!</v>
      </c>
      <c r="AH66" s="60" t="e">
        <f t="shared" si="54"/>
        <v>#VALUE!</v>
      </c>
      <c r="AI66" s="122" t="e">
        <f t="shared" si="55"/>
        <v>#VALUE!</v>
      </c>
      <c r="AO66" s="59">
        <f t="shared" si="56"/>
        <v>0.90000000000000024</v>
      </c>
      <c r="AP66" s="60">
        <v>0.3</v>
      </c>
      <c r="AQ66" s="60" t="e">
        <f t="shared" si="72"/>
        <v>#VALUE!</v>
      </c>
      <c r="AR66" s="60" t="e">
        <f t="shared" si="57"/>
        <v>#VALUE!</v>
      </c>
      <c r="AS66" s="60" t="e">
        <f t="shared" si="58"/>
        <v>#VALUE!</v>
      </c>
      <c r="AT66" s="60" t="e">
        <f t="shared" si="59"/>
        <v>#VALUE!</v>
      </c>
      <c r="AU66" s="122" t="e">
        <f t="shared" si="60"/>
        <v>#VALUE!</v>
      </c>
      <c r="BA66" s="59">
        <f t="shared" si="61"/>
        <v>0.90000000000000024</v>
      </c>
      <c r="BB66" s="60">
        <v>0.3</v>
      </c>
      <c r="BC66" s="60" t="e">
        <f t="shared" si="73"/>
        <v>#VALUE!</v>
      </c>
      <c r="BD66" s="60" t="e">
        <f t="shared" si="62"/>
        <v>#VALUE!</v>
      </c>
      <c r="BE66" s="60" t="e">
        <f t="shared" si="63"/>
        <v>#VALUE!</v>
      </c>
      <c r="BF66" s="60" t="e">
        <f t="shared" si="64"/>
        <v>#VALUE!</v>
      </c>
      <c r="BG66" s="122" t="e">
        <f t="shared" si="65"/>
        <v>#VALUE!</v>
      </c>
      <c r="BM66" s="59">
        <f t="shared" si="66"/>
        <v>0.90000000000000024</v>
      </c>
      <c r="BN66" s="60">
        <v>0.3</v>
      </c>
      <c r="BO66" s="60" t="e">
        <f t="shared" si="74"/>
        <v>#VALUE!</v>
      </c>
      <c r="BP66" s="60" t="e">
        <f t="shared" si="67"/>
        <v>#VALUE!</v>
      </c>
      <c r="BQ66" s="60" t="e">
        <f t="shared" si="68"/>
        <v>#VALUE!</v>
      </c>
      <c r="BR66" s="60" t="e">
        <f t="shared" si="69"/>
        <v>#VALUE!</v>
      </c>
      <c r="BS66" s="60" t="e">
        <f t="shared" si="70"/>
        <v>#VALUE!</v>
      </c>
    </row>
    <row r="67" spans="2:71" x14ac:dyDescent="0.25">
      <c r="E67" s="59">
        <f t="shared" si="36"/>
        <v>0.95000000000000029</v>
      </c>
      <c r="F67" s="60">
        <v>0.24</v>
      </c>
      <c r="G67" s="60" t="e">
        <f t="shared" si="42"/>
        <v>#VALUE!</v>
      </c>
      <c r="H67" s="60" t="e">
        <f t="shared" si="43"/>
        <v>#VALUE!</v>
      </c>
      <c r="I67" s="60" t="e">
        <f t="shared" si="44"/>
        <v>#VALUE!</v>
      </c>
      <c r="J67" s="60" t="e">
        <f t="shared" si="45"/>
        <v>#VALUE!</v>
      </c>
      <c r="K67" s="60" t="e">
        <f t="shared" si="37"/>
        <v>#VALUE!</v>
      </c>
      <c r="L67" s="113"/>
      <c r="M67" s="114"/>
      <c r="Q67" s="59">
        <f t="shared" si="71"/>
        <v>0.95000000000000029</v>
      </c>
      <c r="R67" s="60">
        <v>0.24</v>
      </c>
      <c r="S67" s="60" t="e">
        <f t="shared" si="46"/>
        <v>#VALUE!</v>
      </c>
      <c r="T67" s="60" t="e">
        <f t="shared" si="47"/>
        <v>#VALUE!</v>
      </c>
      <c r="U67" s="60" t="e">
        <f t="shared" si="48"/>
        <v>#VALUE!</v>
      </c>
      <c r="V67" s="60" t="e">
        <f t="shared" si="49"/>
        <v>#VALUE!</v>
      </c>
      <c r="W67" s="122" t="e">
        <f t="shared" si="50"/>
        <v>#VALUE!</v>
      </c>
      <c r="X67" s="113"/>
      <c r="Y67" s="114"/>
      <c r="AC67" s="59">
        <f t="shared" si="51"/>
        <v>0.95000000000000029</v>
      </c>
      <c r="AD67" s="60">
        <v>0.24</v>
      </c>
      <c r="AE67" s="60" t="e">
        <f t="shared" si="38"/>
        <v>#VALUE!</v>
      </c>
      <c r="AF67" s="60" t="e">
        <f t="shared" si="52"/>
        <v>#VALUE!</v>
      </c>
      <c r="AG67" s="60" t="e">
        <f t="shared" si="53"/>
        <v>#VALUE!</v>
      </c>
      <c r="AH67" s="60" t="e">
        <f t="shared" si="54"/>
        <v>#VALUE!</v>
      </c>
      <c r="AI67" s="122" t="e">
        <f t="shared" si="55"/>
        <v>#VALUE!</v>
      </c>
      <c r="AO67" s="59">
        <f t="shared" si="56"/>
        <v>0.95000000000000029</v>
      </c>
      <c r="AP67" s="60">
        <v>0.24</v>
      </c>
      <c r="AQ67" s="60" t="e">
        <f t="shared" si="72"/>
        <v>#VALUE!</v>
      </c>
      <c r="AR67" s="60" t="e">
        <f t="shared" si="57"/>
        <v>#VALUE!</v>
      </c>
      <c r="AS67" s="60" t="e">
        <f t="shared" si="58"/>
        <v>#VALUE!</v>
      </c>
      <c r="AT67" s="60" t="e">
        <f t="shared" si="59"/>
        <v>#VALUE!</v>
      </c>
      <c r="AU67" s="122" t="e">
        <f t="shared" si="60"/>
        <v>#VALUE!</v>
      </c>
      <c r="BA67" s="59">
        <f t="shared" si="61"/>
        <v>0.95000000000000029</v>
      </c>
      <c r="BB67" s="60">
        <v>0.24</v>
      </c>
      <c r="BC67" s="60" t="e">
        <f t="shared" si="73"/>
        <v>#VALUE!</v>
      </c>
      <c r="BD67" s="60" t="e">
        <f t="shared" si="62"/>
        <v>#VALUE!</v>
      </c>
      <c r="BE67" s="60" t="e">
        <f t="shared" si="63"/>
        <v>#VALUE!</v>
      </c>
      <c r="BF67" s="60" t="e">
        <f t="shared" si="64"/>
        <v>#VALUE!</v>
      </c>
      <c r="BG67" s="122" t="e">
        <f t="shared" si="65"/>
        <v>#VALUE!</v>
      </c>
      <c r="BM67" s="59">
        <f t="shared" si="66"/>
        <v>0.95000000000000029</v>
      </c>
      <c r="BN67" s="60">
        <v>0.24</v>
      </c>
      <c r="BO67" s="60" t="e">
        <f t="shared" si="74"/>
        <v>#VALUE!</v>
      </c>
      <c r="BP67" s="60" t="e">
        <f t="shared" si="67"/>
        <v>#VALUE!</v>
      </c>
      <c r="BQ67" s="60" t="e">
        <f t="shared" si="68"/>
        <v>#VALUE!</v>
      </c>
      <c r="BR67" s="60" t="e">
        <f t="shared" si="69"/>
        <v>#VALUE!</v>
      </c>
      <c r="BS67" s="60" t="e">
        <f t="shared" si="70"/>
        <v>#VALUE!</v>
      </c>
    </row>
    <row r="68" spans="2:71" x14ac:dyDescent="0.25">
      <c r="E68" s="59">
        <f t="shared" si="36"/>
        <v>1.0000000000000002</v>
      </c>
      <c r="F68" s="60">
        <v>0</v>
      </c>
      <c r="G68" s="60" t="e">
        <f t="shared" si="42"/>
        <v>#VALUE!</v>
      </c>
      <c r="H68" s="60" t="e">
        <f t="shared" si="43"/>
        <v>#VALUE!</v>
      </c>
      <c r="I68" s="60" t="e">
        <f t="shared" si="44"/>
        <v>#VALUE!</v>
      </c>
      <c r="J68" s="60" t="e">
        <f t="shared" si="45"/>
        <v>#VALUE!</v>
      </c>
      <c r="K68" s="60" t="e">
        <f t="shared" si="37"/>
        <v>#VALUE!</v>
      </c>
      <c r="L68" s="113"/>
      <c r="M68" s="114"/>
      <c r="Q68" s="59">
        <f t="shared" si="71"/>
        <v>1.0000000000000002</v>
      </c>
      <c r="R68" s="60">
        <v>0</v>
      </c>
      <c r="S68" s="60" t="e">
        <f t="shared" si="46"/>
        <v>#VALUE!</v>
      </c>
      <c r="T68" s="60" t="e">
        <f t="shared" si="47"/>
        <v>#VALUE!</v>
      </c>
      <c r="U68" s="60" t="e">
        <f t="shared" si="48"/>
        <v>#VALUE!</v>
      </c>
      <c r="V68" s="60" t="e">
        <f t="shared" si="49"/>
        <v>#VALUE!</v>
      </c>
      <c r="W68" s="122" t="e">
        <f t="shared" si="50"/>
        <v>#VALUE!</v>
      </c>
      <c r="X68" s="113"/>
      <c r="Y68" s="114"/>
      <c r="AC68" s="59">
        <f t="shared" si="51"/>
        <v>1.0000000000000002</v>
      </c>
      <c r="AD68" s="60">
        <v>0</v>
      </c>
      <c r="AE68" s="60" t="e">
        <f t="shared" si="38"/>
        <v>#VALUE!</v>
      </c>
      <c r="AF68" s="60" t="e">
        <f t="shared" si="52"/>
        <v>#VALUE!</v>
      </c>
      <c r="AG68" s="60" t="e">
        <f t="shared" si="53"/>
        <v>#VALUE!</v>
      </c>
      <c r="AH68" s="60" t="e">
        <f t="shared" si="54"/>
        <v>#VALUE!</v>
      </c>
      <c r="AI68" s="122" t="e">
        <f t="shared" si="55"/>
        <v>#VALUE!</v>
      </c>
      <c r="AO68" s="59">
        <f t="shared" si="56"/>
        <v>1.0000000000000002</v>
      </c>
      <c r="AP68" s="60">
        <v>0</v>
      </c>
      <c r="AQ68" s="60" t="e">
        <f t="shared" si="72"/>
        <v>#VALUE!</v>
      </c>
      <c r="AR68" s="60" t="e">
        <f t="shared" si="57"/>
        <v>#VALUE!</v>
      </c>
      <c r="AS68" s="60" t="e">
        <f t="shared" si="58"/>
        <v>#VALUE!</v>
      </c>
      <c r="AT68" s="60" t="e">
        <f t="shared" si="59"/>
        <v>#VALUE!</v>
      </c>
      <c r="AU68" s="122" t="e">
        <f t="shared" si="60"/>
        <v>#VALUE!</v>
      </c>
      <c r="BA68" s="59">
        <f t="shared" si="61"/>
        <v>1.0000000000000002</v>
      </c>
      <c r="BB68" s="60">
        <v>0</v>
      </c>
      <c r="BC68" s="60" t="e">
        <f t="shared" si="73"/>
        <v>#VALUE!</v>
      </c>
      <c r="BD68" s="60" t="e">
        <f t="shared" si="62"/>
        <v>#VALUE!</v>
      </c>
      <c r="BE68" s="60" t="e">
        <f t="shared" si="63"/>
        <v>#VALUE!</v>
      </c>
      <c r="BF68" s="60" t="e">
        <f t="shared" si="64"/>
        <v>#VALUE!</v>
      </c>
      <c r="BG68" s="122" t="e">
        <f t="shared" si="65"/>
        <v>#VALUE!</v>
      </c>
      <c r="BM68" s="59">
        <f t="shared" si="66"/>
        <v>1.0000000000000002</v>
      </c>
      <c r="BN68" s="60">
        <v>0</v>
      </c>
      <c r="BO68" s="60" t="e">
        <f t="shared" si="74"/>
        <v>#VALUE!</v>
      </c>
      <c r="BP68" s="60" t="e">
        <f t="shared" si="67"/>
        <v>#VALUE!</v>
      </c>
      <c r="BQ68" s="60" t="e">
        <f t="shared" si="68"/>
        <v>#VALUE!</v>
      </c>
      <c r="BR68" s="60" t="e">
        <f t="shared" si="69"/>
        <v>#VALUE!</v>
      </c>
      <c r="BS68" s="60" t="e">
        <f t="shared" si="70"/>
        <v>#VALUE!</v>
      </c>
    </row>
    <row r="69" spans="2:71" x14ac:dyDescent="0.25">
      <c r="F69" s="105"/>
      <c r="G69" s="103"/>
      <c r="H69" s="103"/>
      <c r="I69" s="103"/>
      <c r="L69" s="113"/>
      <c r="M69" s="114"/>
      <c r="R69" s="105"/>
      <c r="S69" s="103"/>
      <c r="T69" s="103"/>
      <c r="U69" s="103"/>
      <c r="X69" s="113"/>
      <c r="Y69" s="114"/>
      <c r="AD69" s="105"/>
      <c r="AE69" s="103"/>
      <c r="AF69" s="103"/>
      <c r="AG69" s="103"/>
      <c r="AP69" s="105"/>
      <c r="AQ69" s="103"/>
      <c r="AR69" s="103"/>
      <c r="AS69" s="103"/>
      <c r="BB69" s="105"/>
      <c r="BC69" s="103"/>
      <c r="BD69" s="103"/>
      <c r="BE69" s="103"/>
      <c r="BN69" s="105"/>
      <c r="BO69" s="103"/>
      <c r="BP69" s="103"/>
      <c r="BQ69" s="103"/>
    </row>
    <row r="70" spans="2:71" x14ac:dyDescent="0.25">
      <c r="E70" s="89" t="s">
        <v>229</v>
      </c>
      <c r="L70" s="113"/>
      <c r="M70" s="114"/>
      <c r="Q70" s="89" t="s">
        <v>229</v>
      </c>
      <c r="X70" s="113"/>
      <c r="Y70" s="114"/>
      <c r="AC70" s="89" t="s">
        <v>229</v>
      </c>
      <c r="AO70" s="89" t="s">
        <v>229</v>
      </c>
      <c r="BA70" s="89" t="s">
        <v>229</v>
      </c>
      <c r="BM70" s="89" t="s">
        <v>229</v>
      </c>
    </row>
    <row r="71" spans="2:71" x14ac:dyDescent="0.25">
      <c r="H71" s="87" t="s">
        <v>230</v>
      </c>
      <c r="I71" s="112" t="e">
        <f>2*(SUMPRODUCT($E49:$E67,I49:I67)+I68/2)*$C$61</f>
        <v>#VALUE!</v>
      </c>
      <c r="J71" s="87" t="s">
        <v>231</v>
      </c>
      <c r="K71" s="112" t="e">
        <f>2*(SUMPRODUCT($E49:$E67,K49:K67)+K68/2)*$C$61</f>
        <v>#VALUE!</v>
      </c>
      <c r="L71" s="113"/>
      <c r="M71" s="114"/>
      <c r="T71" s="87" t="s">
        <v>230</v>
      </c>
      <c r="U71" s="63" t="e">
        <f>2*(SUMPRODUCT($Q49:$Q67,U49:U67)+U68/2)*$O$61</f>
        <v>#VALUE!</v>
      </c>
      <c r="V71" s="87" t="s">
        <v>231</v>
      </c>
      <c r="W71" s="123" t="e">
        <f>2*(SUMPRODUCT($Q49:$Q67,W49:W67)+W68/2)*$O$61</f>
        <v>#VALUE!</v>
      </c>
      <c r="X71" s="113"/>
      <c r="Y71" s="114"/>
      <c r="AF71" s="87" t="s">
        <v>230</v>
      </c>
      <c r="AG71" s="63" t="e">
        <f>2*(SUMPRODUCT($Q49:$Q67,AG49:AG67)+AG68/2)*$O$61</f>
        <v>#VALUE!</v>
      </c>
      <c r="AH71" s="87" t="s">
        <v>231</v>
      </c>
      <c r="AI71" s="123" t="e">
        <f>2*(SUMPRODUCT($Q49:$Q67,AI49:AI67)+AI68/2)*$O$61</f>
        <v>#VALUE!</v>
      </c>
      <c r="AR71" s="87" t="s">
        <v>230</v>
      </c>
      <c r="AS71" s="63" t="e">
        <f>2*(SUMPRODUCT($Q49:$Q67,AS49:AS67)+AS68/2)*$O$61</f>
        <v>#VALUE!</v>
      </c>
      <c r="AT71" s="87" t="s">
        <v>231</v>
      </c>
      <c r="AU71" s="123" t="e">
        <f>2*(SUMPRODUCT($Q49:$Q67,AU49:AU67)+AU68/2)*$O$61</f>
        <v>#VALUE!</v>
      </c>
      <c r="BD71" s="87" t="s">
        <v>230</v>
      </c>
      <c r="BE71" s="63" t="e">
        <f>2*(SUMPRODUCT($Q49:$Q67,BE49:BE67)+BE68/2)*$O$61</f>
        <v>#VALUE!</v>
      </c>
      <c r="BF71" s="87" t="s">
        <v>231</v>
      </c>
      <c r="BG71" s="123" t="e">
        <f>2*(SUMPRODUCT($Q49:$Q67,BG49:BG67)+BG68/2)*$O$61</f>
        <v>#VALUE!</v>
      </c>
      <c r="BP71" s="87" t="s">
        <v>230</v>
      </c>
      <c r="BQ71" s="63" t="e">
        <f>2*(SUMPRODUCT($Q49:$Q67,BQ49:BQ67)+BQ68/2)*$O$61</f>
        <v>#VALUE!</v>
      </c>
      <c r="BR71" s="87" t="s">
        <v>231</v>
      </c>
      <c r="BS71" s="63" t="e">
        <f>2*(SUMPRODUCT($Q49:$Q67,BS49:BS67)+BS68/2)*$O$61</f>
        <v>#VALUE!</v>
      </c>
    </row>
    <row r="72" spans="2:71" x14ac:dyDescent="0.25">
      <c r="D72" s="106"/>
      <c r="F72" s="106" t="s">
        <v>232</v>
      </c>
      <c r="L72" s="113"/>
      <c r="M72" s="114"/>
      <c r="P72" s="106"/>
      <c r="R72" s="106" t="s">
        <v>232</v>
      </c>
      <c r="X72" s="113"/>
      <c r="Y72" s="114"/>
      <c r="AB72" s="106"/>
      <c r="AD72" s="106" t="s">
        <v>232</v>
      </c>
      <c r="AN72" s="106"/>
      <c r="AP72" s="106" t="s">
        <v>232</v>
      </c>
      <c r="AZ72" s="106"/>
      <c r="BB72" s="106" t="s">
        <v>232</v>
      </c>
      <c r="BL72" s="106"/>
      <c r="BN72" s="106" t="s">
        <v>232</v>
      </c>
    </row>
    <row r="73" spans="2:71" x14ac:dyDescent="0.25">
      <c r="E73" s="60">
        <f>C52</f>
        <v>0.5</v>
      </c>
      <c r="F73" s="60">
        <f>1-C52</f>
        <v>0.5</v>
      </c>
      <c r="I73" s="89" t="s">
        <v>233</v>
      </c>
      <c r="J73" s="107" t="e">
        <f>(E73*I71+F73*K71)</f>
        <v>#VALUE!</v>
      </c>
      <c r="L73" s="113"/>
      <c r="M73" s="114"/>
      <c r="Q73" s="60">
        <f>O52</f>
        <v>0.5</v>
      </c>
      <c r="R73" s="60">
        <f>1-O52</f>
        <v>0.5</v>
      </c>
      <c r="U73" s="89" t="s">
        <v>233</v>
      </c>
      <c r="V73" s="107" t="e">
        <f>(Q73*U71+R73*W71)</f>
        <v>#VALUE!</v>
      </c>
      <c r="X73" s="113"/>
      <c r="Y73" s="114"/>
      <c r="AC73" s="60">
        <f>AA52</f>
        <v>0.5</v>
      </c>
      <c r="AD73" s="60">
        <f>1-AA52</f>
        <v>0.5</v>
      </c>
      <c r="AG73" s="89" t="s">
        <v>233</v>
      </c>
      <c r="AH73" s="107" t="e">
        <f>(AC73*AG71+AD73*AI71)</f>
        <v>#VALUE!</v>
      </c>
      <c r="AO73" s="60">
        <f>AM52</f>
        <v>0.5</v>
      </c>
      <c r="AP73" s="60">
        <f>1-AM52</f>
        <v>0.5</v>
      </c>
      <c r="AS73" s="89" t="s">
        <v>233</v>
      </c>
      <c r="AT73" s="107" t="e">
        <f>(AO73*AS71+AP73*AU71)</f>
        <v>#VALUE!</v>
      </c>
      <c r="BA73" s="60">
        <f>AY52</f>
        <v>0.5</v>
      </c>
      <c r="BB73" s="60">
        <f>1-AY52</f>
        <v>0.5</v>
      </c>
      <c r="BE73" s="89" t="s">
        <v>233</v>
      </c>
      <c r="BF73" s="107" t="e">
        <f>(BA73*BE71+BB73*BG71)</f>
        <v>#VALUE!</v>
      </c>
      <c r="BM73" s="60">
        <f>BK52</f>
        <v>0.5</v>
      </c>
      <c r="BN73" s="60">
        <f>1-BK52</f>
        <v>0.5</v>
      </c>
      <c r="BQ73" s="89" t="s">
        <v>233</v>
      </c>
      <c r="BR73" s="107" t="e">
        <f>(BM73*BQ71+BN73*BS71)</f>
        <v>#VALUE!</v>
      </c>
    </row>
    <row r="74" spans="2:71" x14ac:dyDescent="0.25">
      <c r="J74" s="108"/>
      <c r="L74" s="113"/>
      <c r="M74" s="114"/>
      <c r="V74" s="108"/>
      <c r="X74" s="113"/>
      <c r="Y74" s="114"/>
      <c r="AH74" s="108"/>
      <c r="AT74" s="108"/>
      <c r="BF74" s="108"/>
      <c r="BR74" s="108"/>
    </row>
    <row r="75" spans="2:71" x14ac:dyDescent="0.25">
      <c r="B75" s="109"/>
      <c r="C75" s="109"/>
      <c r="D75" s="109"/>
      <c r="E75" s="109"/>
      <c r="F75" s="109"/>
      <c r="G75" s="109"/>
      <c r="H75" s="109"/>
      <c r="I75" s="109"/>
      <c r="J75" s="109"/>
      <c r="K75" s="109"/>
      <c r="L75" s="113"/>
      <c r="M75" s="114"/>
      <c r="N75" s="109"/>
      <c r="O75" s="109"/>
      <c r="P75" s="109"/>
      <c r="Q75" s="109"/>
      <c r="R75" s="109"/>
      <c r="S75" s="109"/>
      <c r="T75" s="109"/>
      <c r="U75" s="109"/>
      <c r="V75" s="109"/>
      <c r="W75" s="109"/>
      <c r="X75" s="113"/>
      <c r="Y75" s="114"/>
      <c r="Z75" s="109"/>
      <c r="AA75" s="109"/>
      <c r="AB75" s="109"/>
      <c r="AC75" s="109"/>
      <c r="AD75" s="109"/>
      <c r="AE75" s="109"/>
      <c r="AF75" s="109"/>
      <c r="AG75" s="109"/>
      <c r="AH75" s="109"/>
      <c r="AI75" s="109"/>
      <c r="AL75" s="109"/>
      <c r="AM75" s="109"/>
      <c r="AN75" s="109"/>
      <c r="AO75" s="109"/>
      <c r="AP75" s="109"/>
      <c r="AQ75" s="109"/>
      <c r="AR75" s="109"/>
      <c r="AS75" s="109"/>
      <c r="AT75" s="109"/>
      <c r="AU75" s="109"/>
      <c r="AX75" s="109"/>
      <c r="AY75" s="109"/>
      <c r="AZ75" s="109"/>
      <c r="BA75" s="109"/>
      <c r="BB75" s="109"/>
      <c r="BC75" s="109"/>
      <c r="BD75" s="109"/>
      <c r="BE75" s="109"/>
      <c r="BF75" s="109"/>
      <c r="BG75" s="109"/>
      <c r="BJ75" s="109"/>
      <c r="BK75" s="109"/>
      <c r="BL75" s="109"/>
      <c r="BM75" s="109"/>
      <c r="BN75" s="109"/>
      <c r="BO75" s="109"/>
      <c r="BP75" s="109"/>
      <c r="BQ75" s="109"/>
      <c r="BR75" s="109"/>
      <c r="BS75" s="109"/>
    </row>
    <row r="76" spans="2:71" x14ac:dyDescent="0.25">
      <c r="B76" s="110"/>
      <c r="C76" s="110"/>
      <c r="D76" s="110"/>
      <c r="E76" s="110"/>
      <c r="F76" s="110"/>
      <c r="G76" s="110"/>
      <c r="H76" s="110"/>
      <c r="I76" s="110"/>
      <c r="J76" s="110"/>
      <c r="K76" s="110"/>
      <c r="L76" s="113"/>
      <c r="M76" s="114"/>
      <c r="N76" s="110"/>
      <c r="O76" s="110"/>
      <c r="P76" s="110"/>
      <c r="Q76" s="110"/>
      <c r="R76" s="110"/>
      <c r="S76" s="110"/>
      <c r="T76" s="110"/>
      <c r="U76" s="110"/>
      <c r="V76" s="110"/>
      <c r="W76" s="110"/>
      <c r="X76" s="113"/>
      <c r="Y76" s="114"/>
      <c r="Z76" s="110"/>
      <c r="AA76" s="110"/>
      <c r="AB76" s="110"/>
      <c r="AC76" s="110"/>
      <c r="AD76" s="110"/>
      <c r="AE76" s="110"/>
      <c r="AF76" s="110"/>
      <c r="AG76" s="110"/>
      <c r="AH76" s="110"/>
      <c r="AI76" s="110"/>
      <c r="AL76" s="110"/>
      <c r="AM76" s="110"/>
      <c r="AN76" s="110"/>
      <c r="AO76" s="110"/>
      <c r="AP76" s="110"/>
      <c r="AQ76" s="110"/>
      <c r="AR76" s="110"/>
      <c r="AS76" s="110"/>
      <c r="AT76" s="110"/>
      <c r="AU76" s="110"/>
      <c r="AX76" s="110"/>
      <c r="AY76" s="110"/>
      <c r="AZ76" s="110"/>
      <c r="BA76" s="110"/>
      <c r="BB76" s="110"/>
      <c r="BC76" s="110"/>
      <c r="BD76" s="110"/>
      <c r="BE76" s="110"/>
      <c r="BF76" s="110"/>
      <c r="BG76" s="110"/>
      <c r="BJ76" s="110"/>
      <c r="BK76" s="110"/>
      <c r="BL76" s="110"/>
      <c r="BM76" s="110"/>
      <c r="BN76" s="110"/>
      <c r="BO76" s="110"/>
      <c r="BP76" s="110"/>
      <c r="BQ76" s="110"/>
      <c r="BR76" s="110"/>
      <c r="BS76" s="110"/>
    </row>
    <row r="77" spans="2:71" ht="18.75" x14ac:dyDescent="0.3">
      <c r="B77" s="56" t="s">
        <v>296</v>
      </c>
      <c r="L77" s="113"/>
      <c r="M77" s="114"/>
      <c r="N77" s="56" t="s">
        <v>316</v>
      </c>
      <c r="X77" s="113"/>
      <c r="Y77" s="114"/>
      <c r="Z77" s="56" t="s">
        <v>685</v>
      </c>
      <c r="AL77" s="56" t="s">
        <v>688</v>
      </c>
      <c r="AX77" s="56" t="s">
        <v>691</v>
      </c>
      <c r="BJ77" s="56" t="s">
        <v>694</v>
      </c>
    </row>
    <row r="78" spans="2:71" x14ac:dyDescent="0.25">
      <c r="L78" s="113"/>
      <c r="M78" s="114"/>
      <c r="X78" s="113"/>
      <c r="Y78" s="114"/>
    </row>
    <row r="79" spans="2:71" x14ac:dyDescent="0.25">
      <c r="B79" s="88"/>
      <c r="E79" s="89" t="s">
        <v>213</v>
      </c>
      <c r="F79" s="89"/>
      <c r="L79" s="113"/>
      <c r="M79" s="114"/>
      <c r="N79" s="88"/>
      <c r="Q79" s="89" t="s">
        <v>213</v>
      </c>
      <c r="R79" s="89"/>
      <c r="X79" s="113"/>
      <c r="Y79" s="114"/>
      <c r="Z79" s="88"/>
      <c r="AC79" s="89" t="s">
        <v>213</v>
      </c>
      <c r="AD79" s="89"/>
      <c r="AL79" s="88"/>
      <c r="AO79" s="89" t="s">
        <v>213</v>
      </c>
      <c r="AP79" s="89"/>
      <c r="AX79" s="88"/>
      <c r="BA79" s="89" t="s">
        <v>213</v>
      </c>
      <c r="BB79" s="89"/>
      <c r="BJ79" s="88"/>
      <c r="BM79" s="89" t="s">
        <v>213</v>
      </c>
      <c r="BN79" s="89"/>
    </row>
    <row r="80" spans="2:71" x14ac:dyDescent="0.25">
      <c r="B80" s="88" t="s">
        <v>234</v>
      </c>
      <c r="C80" s="59" t="str">
        <f>'User inputs - run and wind farm'!O21</f>
        <v>-</v>
      </c>
      <c r="H80" s="207" t="s">
        <v>214</v>
      </c>
      <c r="I80" s="208"/>
      <c r="J80" s="90" t="s">
        <v>215</v>
      </c>
      <c r="K80" s="91"/>
      <c r="L80" s="113"/>
      <c r="M80" s="114"/>
      <c r="N80" s="88" t="s">
        <v>234</v>
      </c>
      <c r="O80" s="59" t="str">
        <f>'User inputs - run and wind farm'!O21</f>
        <v>-</v>
      </c>
      <c r="T80" s="207" t="s">
        <v>214</v>
      </c>
      <c r="U80" s="208"/>
      <c r="V80" s="90" t="s">
        <v>215</v>
      </c>
      <c r="W80" s="121"/>
      <c r="X80" s="113"/>
      <c r="Y80" s="114"/>
      <c r="Z80" s="88" t="s">
        <v>234</v>
      </c>
      <c r="AA80" s="59" t="str">
        <f>'User inputs - run and wind farm'!O21</f>
        <v>-</v>
      </c>
      <c r="AF80" s="207" t="s">
        <v>214</v>
      </c>
      <c r="AG80" s="208"/>
      <c r="AH80" s="90" t="s">
        <v>215</v>
      </c>
      <c r="AI80" s="121"/>
      <c r="AL80" s="88" t="s">
        <v>234</v>
      </c>
      <c r="AM80" s="59" t="str">
        <f>'User inputs - run and wind farm'!O21</f>
        <v>-</v>
      </c>
      <c r="AR80" s="207" t="s">
        <v>214</v>
      </c>
      <c r="AS80" s="208"/>
      <c r="AT80" s="90" t="s">
        <v>215</v>
      </c>
      <c r="AU80" s="121"/>
      <c r="AX80" s="88" t="s">
        <v>234</v>
      </c>
      <c r="AY80" s="59" t="str">
        <f>'User inputs - run and wind farm'!O21</f>
        <v>-</v>
      </c>
      <c r="BD80" s="207" t="s">
        <v>214</v>
      </c>
      <c r="BE80" s="208"/>
      <c r="BF80" s="90" t="s">
        <v>215</v>
      </c>
      <c r="BG80" s="121"/>
      <c r="BJ80" s="88" t="s">
        <v>234</v>
      </c>
      <c r="BK80" s="59" t="str">
        <f>'User inputs - run and wind farm'!O21</f>
        <v>-</v>
      </c>
      <c r="BP80" s="207" t="s">
        <v>214</v>
      </c>
      <c r="BQ80" s="208"/>
      <c r="BR80" s="90" t="s">
        <v>215</v>
      </c>
      <c r="BS80" s="91"/>
    </row>
    <row r="81" spans="2:71" x14ac:dyDescent="0.25">
      <c r="B81" s="88" t="s">
        <v>29</v>
      </c>
      <c r="C81" s="59" t="str">
        <f>'User inputs - run and wind farm'!M21</f>
        <v>-</v>
      </c>
      <c r="E81" s="92" t="s">
        <v>216</v>
      </c>
      <c r="F81" s="92" t="s">
        <v>217</v>
      </c>
      <c r="G81" s="93" t="s">
        <v>218</v>
      </c>
      <c r="H81" s="92" t="s">
        <v>219</v>
      </c>
      <c r="I81" s="93"/>
      <c r="J81" s="94" t="s">
        <v>219</v>
      </c>
      <c r="K81" s="93"/>
      <c r="L81" s="113"/>
      <c r="M81" s="114"/>
      <c r="N81" s="88" t="s">
        <v>29</v>
      </c>
      <c r="O81" s="59" t="str">
        <f>'User inputs - run and wind farm'!M21</f>
        <v>-</v>
      </c>
      <c r="Q81" s="92" t="s">
        <v>216</v>
      </c>
      <c r="R81" s="92" t="s">
        <v>217</v>
      </c>
      <c r="S81" s="93" t="s">
        <v>218</v>
      </c>
      <c r="T81" s="92" t="s">
        <v>219</v>
      </c>
      <c r="U81" s="93"/>
      <c r="V81" s="94" t="s">
        <v>219</v>
      </c>
      <c r="W81" s="92"/>
      <c r="X81" s="113"/>
      <c r="Y81" s="114"/>
      <c r="Z81" s="88" t="s">
        <v>29</v>
      </c>
      <c r="AA81" s="59" t="str">
        <f>'User inputs - run and wind farm'!M21</f>
        <v>-</v>
      </c>
      <c r="AC81" s="92" t="s">
        <v>216</v>
      </c>
      <c r="AD81" s="92" t="s">
        <v>217</v>
      </c>
      <c r="AE81" s="93" t="s">
        <v>218</v>
      </c>
      <c r="AF81" s="92" t="s">
        <v>219</v>
      </c>
      <c r="AG81" s="93"/>
      <c r="AH81" s="94" t="s">
        <v>219</v>
      </c>
      <c r="AI81" s="92"/>
      <c r="AL81" s="88" t="s">
        <v>29</v>
      </c>
      <c r="AM81" s="59" t="str">
        <f>'User inputs - run and wind farm'!M21</f>
        <v>-</v>
      </c>
      <c r="AO81" s="92" t="s">
        <v>216</v>
      </c>
      <c r="AP81" s="92" t="s">
        <v>217</v>
      </c>
      <c r="AQ81" s="93" t="s">
        <v>218</v>
      </c>
      <c r="AR81" s="92" t="s">
        <v>219</v>
      </c>
      <c r="AS81" s="93"/>
      <c r="AT81" s="94" t="s">
        <v>219</v>
      </c>
      <c r="AU81" s="92"/>
      <c r="AX81" s="88" t="s">
        <v>29</v>
      </c>
      <c r="AY81" s="59" t="str">
        <f>'User inputs - run and wind farm'!M21</f>
        <v>-</v>
      </c>
      <c r="BA81" s="92" t="s">
        <v>216</v>
      </c>
      <c r="BB81" s="92" t="s">
        <v>217</v>
      </c>
      <c r="BC81" s="93" t="s">
        <v>218</v>
      </c>
      <c r="BD81" s="92" t="s">
        <v>219</v>
      </c>
      <c r="BE81" s="93"/>
      <c r="BF81" s="94" t="s">
        <v>219</v>
      </c>
      <c r="BG81" s="92"/>
      <c r="BJ81" s="88" t="s">
        <v>29</v>
      </c>
      <c r="BK81" s="59" t="str">
        <f>'User inputs - run and wind farm'!M21</f>
        <v>-</v>
      </c>
      <c r="BM81" s="92" t="s">
        <v>216</v>
      </c>
      <c r="BN81" s="92" t="s">
        <v>217</v>
      </c>
      <c r="BO81" s="93" t="s">
        <v>218</v>
      </c>
      <c r="BP81" s="92" t="s">
        <v>219</v>
      </c>
      <c r="BQ81" s="93"/>
      <c r="BR81" s="94" t="s">
        <v>219</v>
      </c>
      <c r="BS81" s="93"/>
    </row>
    <row r="82" spans="2:71" x14ac:dyDescent="0.25">
      <c r="B82" s="88" t="s">
        <v>247</v>
      </c>
      <c r="C82" s="59" t="str">
        <f>'User inputs - run and wind farm'!N21</f>
        <v>-</v>
      </c>
      <c r="D82" s="95" t="e">
        <f>C82*PI()/180</f>
        <v>#VALUE!</v>
      </c>
      <c r="E82" s="92" t="s">
        <v>220</v>
      </c>
      <c r="F82" s="92" t="s">
        <v>221</v>
      </c>
      <c r="G82" s="93" t="s">
        <v>222</v>
      </c>
      <c r="H82" s="92" t="s">
        <v>223</v>
      </c>
      <c r="I82" s="93" t="s">
        <v>224</v>
      </c>
      <c r="J82" s="94" t="s">
        <v>223</v>
      </c>
      <c r="K82" s="93" t="s">
        <v>224</v>
      </c>
      <c r="L82" s="113"/>
      <c r="M82" s="114"/>
      <c r="N82" s="88" t="s">
        <v>247</v>
      </c>
      <c r="O82" s="59" t="str">
        <f>'User inputs - run and wind farm'!N21</f>
        <v>-</v>
      </c>
      <c r="P82" s="95" t="e">
        <f>O82*PI()/180</f>
        <v>#VALUE!</v>
      </c>
      <c r="Q82" s="92" t="s">
        <v>220</v>
      </c>
      <c r="R82" s="92" t="s">
        <v>221</v>
      </c>
      <c r="S82" s="93" t="s">
        <v>222</v>
      </c>
      <c r="T82" s="92" t="s">
        <v>223</v>
      </c>
      <c r="U82" s="93" t="s">
        <v>224</v>
      </c>
      <c r="V82" s="94" t="s">
        <v>223</v>
      </c>
      <c r="W82" s="92" t="s">
        <v>224</v>
      </c>
      <c r="X82" s="113"/>
      <c r="Y82" s="114"/>
      <c r="Z82" s="88" t="s">
        <v>247</v>
      </c>
      <c r="AA82" s="59" t="str">
        <f>'User inputs - run and wind farm'!N21</f>
        <v>-</v>
      </c>
      <c r="AB82" s="95" t="e">
        <f>AA82*PI()/180</f>
        <v>#VALUE!</v>
      </c>
      <c r="AC82" s="92" t="s">
        <v>220</v>
      </c>
      <c r="AD82" s="92" t="s">
        <v>221</v>
      </c>
      <c r="AE82" s="93" t="s">
        <v>222</v>
      </c>
      <c r="AF82" s="92" t="s">
        <v>223</v>
      </c>
      <c r="AG82" s="93" t="s">
        <v>224</v>
      </c>
      <c r="AH82" s="94" t="s">
        <v>223</v>
      </c>
      <c r="AI82" s="92" t="s">
        <v>224</v>
      </c>
      <c r="AL82" s="88" t="s">
        <v>247</v>
      </c>
      <c r="AM82" s="59" t="str">
        <f>'User inputs - run and wind farm'!N21</f>
        <v>-</v>
      </c>
      <c r="AN82" s="95" t="e">
        <f>AM82*PI()/180</f>
        <v>#VALUE!</v>
      </c>
      <c r="AO82" s="92" t="s">
        <v>220</v>
      </c>
      <c r="AP82" s="92" t="s">
        <v>221</v>
      </c>
      <c r="AQ82" s="93" t="s">
        <v>222</v>
      </c>
      <c r="AR82" s="92" t="s">
        <v>223</v>
      </c>
      <c r="AS82" s="93" t="s">
        <v>224</v>
      </c>
      <c r="AT82" s="94" t="s">
        <v>223</v>
      </c>
      <c r="AU82" s="92" t="s">
        <v>224</v>
      </c>
      <c r="AX82" s="88" t="s">
        <v>247</v>
      </c>
      <c r="AY82" s="59" t="str">
        <f>'User inputs - run and wind farm'!N21</f>
        <v>-</v>
      </c>
      <c r="AZ82" s="95" t="e">
        <f>AY82*PI()/180</f>
        <v>#VALUE!</v>
      </c>
      <c r="BA82" s="92" t="s">
        <v>220</v>
      </c>
      <c r="BB82" s="92" t="s">
        <v>221</v>
      </c>
      <c r="BC82" s="93" t="s">
        <v>222</v>
      </c>
      <c r="BD82" s="92" t="s">
        <v>223</v>
      </c>
      <c r="BE82" s="93" t="s">
        <v>224</v>
      </c>
      <c r="BF82" s="94" t="s">
        <v>223</v>
      </c>
      <c r="BG82" s="92" t="s">
        <v>224</v>
      </c>
      <c r="BJ82" s="88" t="s">
        <v>247</v>
      </c>
      <c r="BK82" s="59" t="str">
        <f>'User inputs - run and wind farm'!N21</f>
        <v>-</v>
      </c>
      <c r="BL82" s="95" t="e">
        <f>BK82*PI()/180</f>
        <v>#VALUE!</v>
      </c>
      <c r="BM82" s="92" t="s">
        <v>220</v>
      </c>
      <c r="BN82" s="92" t="s">
        <v>221</v>
      </c>
      <c r="BO82" s="93" t="s">
        <v>222</v>
      </c>
      <c r="BP82" s="92" t="s">
        <v>223</v>
      </c>
      <c r="BQ82" s="93" t="s">
        <v>224</v>
      </c>
      <c r="BR82" s="94" t="s">
        <v>223</v>
      </c>
      <c r="BS82" s="93" t="s">
        <v>224</v>
      </c>
    </row>
    <row r="83" spans="2:71" x14ac:dyDescent="0.25">
      <c r="B83" s="88"/>
      <c r="C83" s="88"/>
      <c r="D83" s="96"/>
      <c r="E83" s="97"/>
      <c r="F83" s="97"/>
      <c r="G83" s="98"/>
      <c r="I83" s="99"/>
      <c r="J83" s="100"/>
      <c r="K83" s="99"/>
      <c r="L83" s="113"/>
      <c r="M83" s="114"/>
      <c r="N83" s="88"/>
      <c r="O83" s="88"/>
      <c r="P83" s="96"/>
      <c r="Q83" s="97"/>
      <c r="R83" s="97"/>
      <c r="S83" s="98"/>
      <c r="U83" s="99"/>
      <c r="V83" s="100"/>
      <c r="X83" s="113"/>
      <c r="Y83" s="114"/>
      <c r="Z83" s="88"/>
      <c r="AA83" s="88"/>
      <c r="AB83" s="96"/>
      <c r="AC83" s="97"/>
      <c r="AD83" s="97"/>
      <c r="AE83" s="98"/>
      <c r="AG83" s="99"/>
      <c r="AH83" s="100"/>
      <c r="AL83" s="88"/>
      <c r="AM83" s="88"/>
      <c r="AN83" s="96"/>
      <c r="AO83" s="97"/>
      <c r="AP83" s="97"/>
      <c r="AQ83" s="98"/>
      <c r="AS83" s="99"/>
      <c r="AT83" s="100"/>
      <c r="AX83" s="88"/>
      <c r="AY83" s="88"/>
      <c r="AZ83" s="96"/>
      <c r="BA83" s="97"/>
      <c r="BB83" s="97"/>
      <c r="BC83" s="98"/>
      <c r="BE83" s="99"/>
      <c r="BF83" s="100"/>
      <c r="BJ83" s="88"/>
      <c r="BK83" s="88"/>
      <c r="BL83" s="96"/>
      <c r="BM83" s="97"/>
      <c r="BN83" s="97"/>
      <c r="BO83" s="98"/>
      <c r="BQ83" s="99"/>
      <c r="BR83" s="100"/>
      <c r="BS83" s="99"/>
    </row>
    <row r="84" spans="2:71" x14ac:dyDescent="0.25">
      <c r="B84" s="88" t="s">
        <v>225</v>
      </c>
      <c r="C84" s="59" t="s">
        <v>16</v>
      </c>
      <c r="D84" s="101"/>
      <c r="E84" s="59">
        <v>0</v>
      </c>
      <c r="F84" s="59"/>
      <c r="G84" s="59"/>
      <c r="H84" s="59"/>
      <c r="I84" s="59">
        <v>1</v>
      </c>
      <c r="J84" s="59"/>
      <c r="K84" s="59">
        <v>1</v>
      </c>
      <c r="L84" s="113"/>
      <c r="M84" s="114"/>
      <c r="N84" s="88" t="s">
        <v>225</v>
      </c>
      <c r="O84" s="59" t="s">
        <v>13</v>
      </c>
      <c r="P84" s="101"/>
      <c r="Q84" s="59">
        <v>0</v>
      </c>
      <c r="R84" s="59"/>
      <c r="S84" s="59"/>
      <c r="T84" s="59"/>
      <c r="U84" s="59">
        <v>1</v>
      </c>
      <c r="V84" s="59"/>
      <c r="W84" s="58">
        <v>1</v>
      </c>
      <c r="X84" s="113"/>
      <c r="Y84" s="114"/>
      <c r="Z84" s="88" t="s">
        <v>225</v>
      </c>
      <c r="AA84" s="59" t="s">
        <v>670</v>
      </c>
      <c r="AB84" s="101"/>
      <c r="AC84" s="59">
        <v>0</v>
      </c>
      <c r="AD84" s="59"/>
      <c r="AE84" s="59"/>
      <c r="AF84" s="59"/>
      <c r="AG84" s="59">
        <v>1</v>
      </c>
      <c r="AH84" s="59"/>
      <c r="AI84" s="58">
        <v>1</v>
      </c>
      <c r="AL84" s="88" t="s">
        <v>225</v>
      </c>
      <c r="AM84" s="59" t="s">
        <v>680</v>
      </c>
      <c r="AN84" s="101"/>
      <c r="AO84" s="59">
        <v>0</v>
      </c>
      <c r="AP84" s="59"/>
      <c r="AQ84" s="59"/>
      <c r="AR84" s="59"/>
      <c r="AS84" s="59">
        <v>1</v>
      </c>
      <c r="AT84" s="59"/>
      <c r="AU84" s="58">
        <v>1</v>
      </c>
      <c r="AX84" s="88" t="s">
        <v>225</v>
      </c>
      <c r="AY84" s="59" t="s">
        <v>681</v>
      </c>
      <c r="AZ84" s="101"/>
      <c r="BA84" s="59">
        <v>0</v>
      </c>
      <c r="BB84" s="59"/>
      <c r="BC84" s="59"/>
      <c r="BD84" s="59"/>
      <c r="BE84" s="59">
        <v>1</v>
      </c>
      <c r="BF84" s="59"/>
      <c r="BG84" s="58">
        <v>1</v>
      </c>
      <c r="BJ84" s="88" t="s">
        <v>225</v>
      </c>
      <c r="BK84" s="59" t="s">
        <v>682</v>
      </c>
      <c r="BL84" s="101"/>
      <c r="BM84" s="59">
        <v>0</v>
      </c>
      <c r="BN84" s="59"/>
      <c r="BO84" s="59"/>
      <c r="BP84" s="59"/>
      <c r="BQ84" s="59">
        <v>1</v>
      </c>
      <c r="BR84" s="59"/>
      <c r="BS84" s="59">
        <v>1</v>
      </c>
    </row>
    <row r="85" spans="2:71" x14ac:dyDescent="0.25">
      <c r="B85" s="88" t="s">
        <v>290</v>
      </c>
      <c r="C85" s="59">
        <f>'Default parameters'!C6</f>
        <v>0.39</v>
      </c>
      <c r="E85" s="59">
        <f>E84+C$25</f>
        <v>0.05</v>
      </c>
      <c r="F85" s="60">
        <v>0.73</v>
      </c>
      <c r="G85" s="60" t="e">
        <f>$C$89*$C$92/(E85*($C$90)*2*PI())</f>
        <v>#VALUE!</v>
      </c>
      <c r="H85" s="60" t="e">
        <f>ABS($C$81*$F85*SIN($D$82)+($G85*$C$81*$F85*COS($D$82)))+IF($G85&lt;$C$95,$C$85,$C$86*$D$87*$G85)</f>
        <v>#VALUE!</v>
      </c>
      <c r="I85" s="60" t="e">
        <f>MIN(1,($C$80/$C$92)*H85/$C$89)</f>
        <v>#VALUE!</v>
      </c>
      <c r="J85" s="60" t="e">
        <f>ABS(-$C$81*$F85*SIN($D$82)+($G85*$C$81*$F85*COS($D$82)))+IF($G85&lt;$C$95,$C$85,$C$86*$D$87*$G85)</f>
        <v>#VALUE!</v>
      </c>
      <c r="K85" s="60" t="e">
        <f>MIN(1,($C$80/$C$92)*J85/$C$89)</f>
        <v>#VALUE!</v>
      </c>
      <c r="L85" s="113"/>
      <c r="M85" s="114"/>
      <c r="N85" s="88" t="s">
        <v>290</v>
      </c>
      <c r="O85" s="59">
        <f>'Default parameters'!D6</f>
        <v>0.94</v>
      </c>
      <c r="Q85" s="59">
        <f>Q84+O$25</f>
        <v>0.05</v>
      </c>
      <c r="R85" s="60">
        <v>0.73</v>
      </c>
      <c r="S85" s="60" t="e">
        <f>$O$89*$O$92/(Q85*($O$90)*2*PI())</f>
        <v>#VALUE!</v>
      </c>
      <c r="T85" s="60" t="e">
        <f>ABS($O$81*$R85*SIN($P$82)+($S85*$O$81*$R85*COS($P$82)))+IF($S85&lt;$O$95,$O$85,$O$86*$P$87*$S85)</f>
        <v>#VALUE!</v>
      </c>
      <c r="U85" s="60" t="e">
        <f>MIN(1,($O$80/$O$92)*T85/$O$89)</f>
        <v>#VALUE!</v>
      </c>
      <c r="V85" s="60" t="e">
        <f>ABS(-$O$81*$R85*SIN($P$82)+($S85*$O$81*$R85*COS($P$82)))+IF($S85&lt;$O$95,$O$85,$O$86*$P$87*$S85)</f>
        <v>#VALUE!</v>
      </c>
      <c r="W85" s="122" t="e">
        <f>MIN(1,($O$80/$O$92)*V85/$O$89)</f>
        <v>#VALUE!</v>
      </c>
      <c r="X85" s="113"/>
      <c r="Y85" s="114"/>
      <c r="Z85" s="88" t="s">
        <v>290</v>
      </c>
      <c r="AA85" s="59">
        <f>'Default parameters'!E6</f>
        <v>0.71</v>
      </c>
      <c r="AC85" s="59">
        <f>AC84+AA$97</f>
        <v>0.05</v>
      </c>
      <c r="AD85" s="60">
        <v>0.73</v>
      </c>
      <c r="AE85" s="60" t="e">
        <f>AA$89*AA$92/(AC85*(AA$90)*2*PI())</f>
        <v>#VALUE!</v>
      </c>
      <c r="AF85" s="60" t="e">
        <f>ABS(AA$81*AD85*SIN(AB$82)+(AE85*AA$81*AD85*COS(AB$82)))+IF(AE85&lt;AA$95,AA$85,AA$86*AB$87*AE85)</f>
        <v>#VALUE!</v>
      </c>
      <c r="AG85" s="60" t="e">
        <f>MIN(1,(AA$80/AA$92)*AF85/AA$89)</f>
        <v>#VALUE!</v>
      </c>
      <c r="AH85" s="60" t="e">
        <f>ABS(-AA$81*AD85*SIN(AB$82)+(AE85*AA$81*AD85*COS(AB$82)))+IF(AE85&lt;AA$95,AA$85,AA$86*AB$87*AE85)</f>
        <v>#VALUE!</v>
      </c>
      <c r="AI85" s="122" t="e">
        <f>MIN(1,(AA$80/AA$92)*AH85/AA$89)</f>
        <v>#VALUE!</v>
      </c>
      <c r="AL85" s="88" t="s">
        <v>290</v>
      </c>
      <c r="AM85" s="59">
        <f>'Default parameters'!F6</f>
        <v>0.57999999999999996</v>
      </c>
      <c r="AO85" s="59">
        <f>AO84+AM$97</f>
        <v>0.05</v>
      </c>
      <c r="AP85" s="60">
        <v>0.73</v>
      </c>
      <c r="AQ85" s="60" t="e">
        <f>AM$89*AM$92/(AO85*(AM$90)*2*PI())</f>
        <v>#VALUE!</v>
      </c>
      <c r="AR85" s="60" t="e">
        <f>ABS(AM$81*AP85*SIN(AN$82)+(AQ85*AM$81*AP85*COS(AN$82)))+IF(AQ85&lt;AM$95,AM$85,AM$86*AN$87*AQ85)</f>
        <v>#VALUE!</v>
      </c>
      <c r="AS85" s="60" t="e">
        <f>MIN(1,(AM$80/AM$92)*AR85/AM$89)</f>
        <v>#VALUE!</v>
      </c>
      <c r="AT85" s="60" t="e">
        <f>ABS(-AM$81*AP85*SIN(AN$82)+(AQ85*AM$81*AP85*COS(AN$82)))+IF(AQ85&lt;AM$95,AM$85,AM$86*AN$87*AQ85)</f>
        <v>#VALUE!</v>
      </c>
      <c r="AU85" s="122" t="e">
        <f>MIN(1,(AM$80/AM$92)*AT85/AM$89)</f>
        <v>#VALUE!</v>
      </c>
      <c r="AX85" s="88" t="s">
        <v>290</v>
      </c>
      <c r="AY85" s="60">
        <f>'Default parameters'!G6</f>
        <v>0.6</v>
      </c>
      <c r="BA85" s="59">
        <f>BA84+AY$97</f>
        <v>0.05</v>
      </c>
      <c r="BB85" s="60">
        <v>0.73</v>
      </c>
      <c r="BC85" s="60" t="e">
        <f>AY$89*AY$92/(BA85*(AY$90)*2*PI())</f>
        <v>#VALUE!</v>
      </c>
      <c r="BD85" s="60" t="e">
        <f>ABS(AY$81*BB85*SIN(AZ$82)+(BC85*AY$81*BB85*COS(AZ$82)))+IF(BC85&lt;AY$95,AY$85,AY$86*AZ$87*BC85)</f>
        <v>#VALUE!</v>
      </c>
      <c r="BE85" s="60" t="e">
        <f>MIN(1,(AY$80/AY$92)*BD85/AY$89)</f>
        <v>#VALUE!</v>
      </c>
      <c r="BF85" s="60" t="e">
        <f>ABS(-AY$81*BB85*SIN(AZ$82)+(BC85*AY$81*BB85*COS(AZ$82)))+IF(BC85&lt;AY$95,AY$85,AY$86*AZ$87*BC85)</f>
        <v>#VALUE!</v>
      </c>
      <c r="BG85" s="122" t="e">
        <f>MIN(1,(AY$80/AY$92)*BF85/AY$89)</f>
        <v>#VALUE!</v>
      </c>
      <c r="BJ85" s="88" t="s">
        <v>290</v>
      </c>
      <c r="BK85" s="59">
        <f>'Default parameters'!H6</f>
        <v>0.34</v>
      </c>
      <c r="BM85" s="59">
        <f>BM84+BK$97</f>
        <v>0.05</v>
      </c>
      <c r="BN85" s="60">
        <v>0.73</v>
      </c>
      <c r="BO85" s="60" t="e">
        <f>BK$89*BK$92/(BM85*(BK$90)*2*PI())</f>
        <v>#VALUE!</v>
      </c>
      <c r="BP85" s="60" t="e">
        <f>ABS(BK$81*BN85*SIN(BL$82)+(BO85*BK$81*BN85*COS(BL$82)))+IF(BO85&lt;BK$95,BK$85,BK$86*BL$87*BO85)</f>
        <v>#VALUE!</v>
      </c>
      <c r="BQ85" s="60" t="e">
        <f>MIN(1,(BK$80/BK$92)*BP85/BK$89)</f>
        <v>#VALUE!</v>
      </c>
      <c r="BR85" s="60" t="e">
        <f>ABS(-BK$81*BN85*SIN(BL$82)+(BO85*BK$81*BN85*COS(BL$82)))+IF(BO85&lt;BK$95,BK$85,BK$86*BL$87*BO85)</f>
        <v>#VALUE!</v>
      </c>
      <c r="BS85" s="60" t="e">
        <f>MIN(1,(BK$80/BK$92)*BR85/BK$89)</f>
        <v>#VALUE!</v>
      </c>
    </row>
    <row r="86" spans="2:71" x14ac:dyDescent="0.25">
      <c r="B86" s="88" t="s">
        <v>291</v>
      </c>
      <c r="C86" s="59">
        <f>'Default parameters'!C7</f>
        <v>1.08</v>
      </c>
      <c r="E86" s="59">
        <f t="shared" ref="E86:E104" si="75">E85+C$25</f>
        <v>0.1</v>
      </c>
      <c r="F86" s="60">
        <v>0.79</v>
      </c>
      <c r="G86" s="60" t="e">
        <f t="shared" ref="G86:G104" si="76">$C$89*$C$92/(E86*($C$90)*2*PI())</f>
        <v>#VALUE!</v>
      </c>
      <c r="H86" s="60" t="e">
        <f t="shared" ref="H86:H104" si="77">ABS($C$81*$F86*SIN($D$82)+($G86*$C$81*$F86*COS($D$82)))+IF($G86&lt;$C$95,$C$85,$C$86*$D$87*$G86)</f>
        <v>#VALUE!</v>
      </c>
      <c r="I86" s="60" t="e">
        <f t="shared" ref="I86:I104" si="78">MIN(1,($C$80/$C$92)*H86/$C$89)</f>
        <v>#VALUE!</v>
      </c>
      <c r="J86" s="60" t="e">
        <f t="shared" ref="J86:J104" si="79">ABS(-$C$81*$F86*SIN($D$82)+($G86*$C$81*$F86*COS($D$82)))+IF($G86&lt;$C$95,$C$85,$C$86*$D$87*$G86)</f>
        <v>#VALUE!</v>
      </c>
      <c r="K86" s="60" t="e">
        <f t="shared" ref="K86:K104" si="80">MIN(1,($C$80/$C$92)*J86/$C$89)</f>
        <v>#VALUE!</v>
      </c>
      <c r="L86" s="113"/>
      <c r="M86" s="114"/>
      <c r="N86" s="88" t="s">
        <v>291</v>
      </c>
      <c r="O86" s="59">
        <f>'Default parameters'!D7</f>
        <v>1.72</v>
      </c>
      <c r="Q86" s="59">
        <f t="shared" ref="Q86:Q104" si="81">Q85+O$25</f>
        <v>0.1</v>
      </c>
      <c r="R86" s="60">
        <v>0.79</v>
      </c>
      <c r="S86" s="60" t="e">
        <f t="shared" ref="S86:S104" si="82">$O$89*$O$92/(Q86*($O$90)*2*PI())</f>
        <v>#VALUE!</v>
      </c>
      <c r="T86" s="60" t="e">
        <f t="shared" ref="T86:T104" si="83">ABS($O$81*$R86*SIN($P$82)+($S86*$O$81*$R86*COS($P$82)))+IF($S86&lt;$O$95,$O$85,$O$86*$P$87*$S86)</f>
        <v>#VALUE!</v>
      </c>
      <c r="U86" s="60" t="e">
        <f t="shared" ref="U86:U104" si="84">MIN(1,($O$80/$O$92)*T86/$O$89)</f>
        <v>#VALUE!</v>
      </c>
      <c r="V86" s="60" t="e">
        <f t="shared" ref="V86:V104" si="85">ABS(-$O$81*$R86*SIN($P$82)+($S86*$O$81*$R86*COS($P$82)))+IF($S86&lt;$O$95,$O$85,$O$86*$P$87*$S86)</f>
        <v>#VALUE!</v>
      </c>
      <c r="W86" s="122" t="e">
        <f t="shared" ref="W86:W104" si="86">MIN(1,($O$80/$O$92)*V86/$O$89)</f>
        <v>#VALUE!</v>
      </c>
      <c r="X86" s="113"/>
      <c r="Y86" s="114"/>
      <c r="Z86" s="88" t="s">
        <v>291</v>
      </c>
      <c r="AA86" s="59">
        <f>'Default parameters'!E7</f>
        <v>1.58</v>
      </c>
      <c r="AC86" s="59">
        <f t="shared" ref="AC86:AC104" si="87">AC85+AA$97</f>
        <v>0.1</v>
      </c>
      <c r="AD86" s="60">
        <v>0.79</v>
      </c>
      <c r="AE86" s="60" t="e">
        <f t="shared" ref="AE86:AE104" si="88">AA$89*AA$92/(AC86*(AA$90)*2*PI())</f>
        <v>#VALUE!</v>
      </c>
      <c r="AF86" s="60" t="e">
        <f t="shared" ref="AF86:AF104" si="89">ABS(AA$81*AD86*SIN(AB$82)+(AE86*AA$81*AD86*COS(AB$82)))+IF(AE86&lt;AA$95,AA$85,AA$86*AB$87*AE86)</f>
        <v>#VALUE!</v>
      </c>
      <c r="AG86" s="60" t="e">
        <f t="shared" ref="AG86:AG104" si="90">MIN(1,(AA$80/AA$92)*AF86/AA$89)</f>
        <v>#VALUE!</v>
      </c>
      <c r="AH86" s="60" t="e">
        <f t="shared" ref="AH86:AH104" si="91">ABS(-AA$81*AD86*SIN(AB$82)+(AE86*AA$81*AD86*COS(AB$82)))+IF(AE86&lt;AA$95,AA$85,AA$86*AB$87*AE86)</f>
        <v>#VALUE!</v>
      </c>
      <c r="AI86" s="122" t="e">
        <f t="shared" ref="AI86:AI104" si="92">MIN(1,(AA$80/AA$92)*AH86/AA$89)</f>
        <v>#VALUE!</v>
      </c>
      <c r="AL86" s="88" t="s">
        <v>291</v>
      </c>
      <c r="AM86" s="59">
        <f>'Default parameters'!F7</f>
        <v>1.42</v>
      </c>
      <c r="AO86" s="59">
        <f t="shared" ref="AO86:AO104" si="93">AO85+AM$97</f>
        <v>0.1</v>
      </c>
      <c r="AP86" s="60">
        <v>0.79</v>
      </c>
      <c r="AQ86" s="60" t="e">
        <f t="shared" ref="AQ86:AQ104" si="94">AM$89*AM$92/(AO86*(AM$90)*2*PI())</f>
        <v>#VALUE!</v>
      </c>
      <c r="AR86" s="60" t="e">
        <f t="shared" ref="AR86:AR104" si="95">ABS(AM$81*AP86*SIN(AN$82)+(AQ86*AM$81*AP86*COS(AN$82)))+IF(AQ86&lt;AM$95,AM$85,AM$86*AN$87*AQ86)</f>
        <v>#VALUE!</v>
      </c>
      <c r="AS86" s="60" t="e">
        <f t="shared" ref="AS86:AS104" si="96">MIN(1,(AM$80/AM$92)*AR86/AM$89)</f>
        <v>#VALUE!</v>
      </c>
      <c r="AT86" s="60" t="e">
        <f t="shared" ref="AT86:AT104" si="97">ABS(-AM$81*AP86*SIN(AN$82)+(AQ86*AM$81*AP86*COS(AN$82)))+IF(AQ86&lt;AM$95,AM$85,AM$86*AN$87*AQ86)</f>
        <v>#VALUE!</v>
      </c>
      <c r="AU86" s="122" t="e">
        <f t="shared" ref="AU86:AU104" si="98">MIN(1,(AM$80/AM$92)*AT86/AM$89)</f>
        <v>#VALUE!</v>
      </c>
      <c r="AX86" s="88" t="s">
        <v>291</v>
      </c>
      <c r="AY86" s="59">
        <f>'Default parameters'!G7</f>
        <v>1.44</v>
      </c>
      <c r="BA86" s="59">
        <f t="shared" ref="BA86:BA104" si="99">BA85+AY$97</f>
        <v>0.1</v>
      </c>
      <c r="BB86" s="60">
        <v>0.79</v>
      </c>
      <c r="BC86" s="60" t="e">
        <f t="shared" ref="BC86:BC104" si="100">AY$89*AY$92/(BA86*(AY$90)*2*PI())</f>
        <v>#VALUE!</v>
      </c>
      <c r="BD86" s="60" t="e">
        <f t="shared" ref="BD86:BD104" si="101">ABS(AY$81*BB86*SIN(AZ$82)+(BC86*AY$81*BB86*COS(AZ$82)))+IF(BC86&lt;AY$95,AY$85,AY$86*AZ$87*BC86)</f>
        <v>#VALUE!</v>
      </c>
      <c r="BE86" s="60" t="e">
        <f t="shared" ref="BE86:BE104" si="102">MIN(1,(AY$80/AY$92)*BD86/AY$89)</f>
        <v>#VALUE!</v>
      </c>
      <c r="BF86" s="60" t="e">
        <f t="shared" ref="BF86:BF104" si="103">ABS(-AY$81*BB86*SIN(AZ$82)+(BC86*AY$81*BB86*COS(AZ$82)))+IF(BC86&lt;AY$95,AY$85,AY$86*AZ$87*BC86)</f>
        <v>#VALUE!</v>
      </c>
      <c r="BG86" s="122" t="e">
        <f t="shared" ref="BG86:BG104" si="104">MIN(1,(AY$80/AY$92)*BF86/AY$89)</f>
        <v>#VALUE!</v>
      </c>
      <c r="BJ86" s="88" t="s">
        <v>291</v>
      </c>
      <c r="BK86" s="59">
        <f>'Default parameters'!H7</f>
        <v>0.82</v>
      </c>
      <c r="BM86" s="59">
        <f t="shared" ref="BM86:BM104" si="105">BM85+BK$97</f>
        <v>0.1</v>
      </c>
      <c r="BN86" s="60">
        <v>0.79</v>
      </c>
      <c r="BO86" s="60" t="e">
        <f t="shared" ref="BO86:BO104" si="106">BK$89*BK$92/(BM86*(BK$90)*2*PI())</f>
        <v>#VALUE!</v>
      </c>
      <c r="BP86" s="60" t="e">
        <f t="shared" ref="BP86:BP104" si="107">ABS(BK$81*BN86*SIN(BL$82)+(BO86*BK$81*BN86*COS(BL$82)))+IF(BO86&lt;BK$95,BK$85,BK$86*BL$87*BO86)</f>
        <v>#VALUE!</v>
      </c>
      <c r="BQ86" s="60" t="e">
        <f t="shared" ref="BQ86:BQ104" si="108">MIN(1,(BK$80/BK$92)*BP86/BK$89)</f>
        <v>#VALUE!</v>
      </c>
      <c r="BR86" s="60" t="e">
        <f t="shared" ref="BR86:BR104" si="109">ABS(-BK$81*BN86*SIN(BL$82)+(BO86*BK$81*BN86*COS(BL$82)))+IF(BO86&lt;BK$95,BK$85,BK$86*BL$87*BO86)</f>
        <v>#VALUE!</v>
      </c>
      <c r="BS86" s="60" t="e">
        <f t="shared" ref="BS86:BS104" si="110">MIN(1,(BK$80/BK$92)*BR86/BK$89)</f>
        <v>#VALUE!</v>
      </c>
    </row>
    <row r="87" spans="2:71" x14ac:dyDescent="0.25">
      <c r="B87" s="88" t="s">
        <v>226</v>
      </c>
      <c r="C87" s="59">
        <f>IF('Default parameters'!C9="Flapping",0,1)</f>
        <v>0</v>
      </c>
      <c r="D87" s="102">
        <f>IF(C87,2/PI(),1)</f>
        <v>1</v>
      </c>
      <c r="E87" s="59">
        <f t="shared" si="75"/>
        <v>0.15000000000000002</v>
      </c>
      <c r="F87" s="60">
        <v>0.88</v>
      </c>
      <c r="G87" s="60" t="e">
        <f t="shared" si="76"/>
        <v>#VALUE!</v>
      </c>
      <c r="H87" s="60" t="e">
        <f t="shared" si="77"/>
        <v>#VALUE!</v>
      </c>
      <c r="I87" s="60" t="e">
        <f t="shared" si="78"/>
        <v>#VALUE!</v>
      </c>
      <c r="J87" s="60" t="e">
        <f t="shared" si="79"/>
        <v>#VALUE!</v>
      </c>
      <c r="K87" s="60" t="e">
        <f t="shared" si="80"/>
        <v>#VALUE!</v>
      </c>
      <c r="L87" s="113"/>
      <c r="M87" s="114"/>
      <c r="N87" s="88" t="s">
        <v>226</v>
      </c>
      <c r="O87" s="59">
        <f>IF('Default parameters'!D9="Flapping",0,1)</f>
        <v>0</v>
      </c>
      <c r="P87" s="95">
        <f>IF(O87,2/PI(),1)</f>
        <v>1</v>
      </c>
      <c r="Q87" s="59">
        <f t="shared" si="81"/>
        <v>0.15000000000000002</v>
      </c>
      <c r="R87" s="60">
        <v>0.88</v>
      </c>
      <c r="S87" s="60" t="e">
        <f t="shared" si="82"/>
        <v>#VALUE!</v>
      </c>
      <c r="T87" s="60" t="e">
        <f t="shared" si="83"/>
        <v>#VALUE!</v>
      </c>
      <c r="U87" s="60" t="e">
        <f t="shared" si="84"/>
        <v>#VALUE!</v>
      </c>
      <c r="V87" s="60" t="e">
        <f t="shared" si="85"/>
        <v>#VALUE!</v>
      </c>
      <c r="W87" s="122" t="e">
        <f t="shared" si="86"/>
        <v>#VALUE!</v>
      </c>
      <c r="X87" s="113"/>
      <c r="Y87" s="114"/>
      <c r="Z87" s="88" t="s">
        <v>226</v>
      </c>
      <c r="AA87" s="59">
        <f>IF('Default parameters'!E9="Flapping",0,1)</f>
        <v>0</v>
      </c>
      <c r="AB87" s="95">
        <f>IF(AA87,2/PI(),1)</f>
        <v>1</v>
      </c>
      <c r="AC87" s="59">
        <f t="shared" si="87"/>
        <v>0.15000000000000002</v>
      </c>
      <c r="AD87" s="60">
        <v>0.88</v>
      </c>
      <c r="AE87" s="60" t="e">
        <f t="shared" si="88"/>
        <v>#VALUE!</v>
      </c>
      <c r="AF87" s="60" t="e">
        <f t="shared" si="89"/>
        <v>#VALUE!</v>
      </c>
      <c r="AG87" s="60" t="e">
        <f t="shared" si="90"/>
        <v>#VALUE!</v>
      </c>
      <c r="AH87" s="60" t="e">
        <f t="shared" si="91"/>
        <v>#VALUE!</v>
      </c>
      <c r="AI87" s="122" t="e">
        <f t="shared" si="92"/>
        <v>#VALUE!</v>
      </c>
      <c r="AL87" s="88" t="s">
        <v>226</v>
      </c>
      <c r="AM87" s="59">
        <f>IF('Default parameters'!F9="Flapping",0,1)</f>
        <v>0</v>
      </c>
      <c r="AN87" s="95">
        <f>IF(AM87,2/PI(),1)</f>
        <v>1</v>
      </c>
      <c r="AO87" s="59">
        <f t="shared" si="93"/>
        <v>0.15000000000000002</v>
      </c>
      <c r="AP87" s="60">
        <v>0.88</v>
      </c>
      <c r="AQ87" s="60" t="e">
        <f t="shared" si="94"/>
        <v>#VALUE!</v>
      </c>
      <c r="AR87" s="60" t="e">
        <f t="shared" si="95"/>
        <v>#VALUE!</v>
      </c>
      <c r="AS87" s="60" t="e">
        <f t="shared" si="96"/>
        <v>#VALUE!</v>
      </c>
      <c r="AT87" s="60" t="e">
        <f t="shared" si="97"/>
        <v>#VALUE!</v>
      </c>
      <c r="AU87" s="122" t="e">
        <f t="shared" si="98"/>
        <v>#VALUE!</v>
      </c>
      <c r="AX87" s="88" t="s">
        <v>226</v>
      </c>
      <c r="AY87" s="59">
        <f>IF('Default parameters'!G9="Flapping",0,1)</f>
        <v>0</v>
      </c>
      <c r="AZ87" s="95">
        <f>IF(AY87,2/PI(),1)</f>
        <v>1</v>
      </c>
      <c r="BA87" s="59">
        <f t="shared" si="99"/>
        <v>0.15000000000000002</v>
      </c>
      <c r="BB87" s="60">
        <v>0.88</v>
      </c>
      <c r="BC87" s="60" t="e">
        <f t="shared" si="100"/>
        <v>#VALUE!</v>
      </c>
      <c r="BD87" s="60" t="e">
        <f t="shared" si="101"/>
        <v>#VALUE!</v>
      </c>
      <c r="BE87" s="60" t="e">
        <f t="shared" si="102"/>
        <v>#VALUE!</v>
      </c>
      <c r="BF87" s="60" t="e">
        <f t="shared" si="103"/>
        <v>#VALUE!</v>
      </c>
      <c r="BG87" s="122" t="e">
        <f t="shared" si="104"/>
        <v>#VALUE!</v>
      </c>
      <c r="BJ87" s="88" t="s">
        <v>226</v>
      </c>
      <c r="BK87" s="59">
        <f>IF('Default parameters'!H9="Flapping",0,1)</f>
        <v>0</v>
      </c>
      <c r="BL87" s="95">
        <f>IF(BK87,2/PI(),1)</f>
        <v>1</v>
      </c>
      <c r="BM87" s="59">
        <f t="shared" si="105"/>
        <v>0.15000000000000002</v>
      </c>
      <c r="BN87" s="60">
        <v>0.88</v>
      </c>
      <c r="BO87" s="60" t="e">
        <f t="shared" si="106"/>
        <v>#VALUE!</v>
      </c>
      <c r="BP87" s="60" t="e">
        <f t="shared" si="107"/>
        <v>#VALUE!</v>
      </c>
      <c r="BQ87" s="60" t="e">
        <f t="shared" si="108"/>
        <v>#VALUE!</v>
      </c>
      <c r="BR87" s="60" t="e">
        <f t="shared" si="109"/>
        <v>#VALUE!</v>
      </c>
      <c r="BS87" s="60" t="e">
        <f t="shared" si="110"/>
        <v>#VALUE!</v>
      </c>
    </row>
    <row r="88" spans="2:71" x14ac:dyDescent="0.25">
      <c r="B88" s="88" t="s">
        <v>227</v>
      </c>
      <c r="C88" s="59">
        <f>'Default parameters'!C10</f>
        <v>0.5</v>
      </c>
      <c r="E88" s="59">
        <f t="shared" si="75"/>
        <v>0.2</v>
      </c>
      <c r="F88" s="60">
        <v>0.96</v>
      </c>
      <c r="G88" s="60" t="e">
        <f t="shared" si="76"/>
        <v>#VALUE!</v>
      </c>
      <c r="H88" s="60" t="e">
        <f t="shared" si="77"/>
        <v>#VALUE!</v>
      </c>
      <c r="I88" s="60" t="e">
        <f t="shared" si="78"/>
        <v>#VALUE!</v>
      </c>
      <c r="J88" s="60" t="e">
        <f t="shared" si="79"/>
        <v>#VALUE!</v>
      </c>
      <c r="K88" s="60" t="e">
        <f t="shared" si="80"/>
        <v>#VALUE!</v>
      </c>
      <c r="L88" s="113"/>
      <c r="M88" s="114"/>
      <c r="N88" s="88" t="s">
        <v>227</v>
      </c>
      <c r="O88" s="59">
        <f>'Default parameters'!D10</f>
        <v>0.5</v>
      </c>
      <c r="Q88" s="59">
        <f t="shared" si="81"/>
        <v>0.2</v>
      </c>
      <c r="R88" s="60">
        <v>0.96</v>
      </c>
      <c r="S88" s="60" t="e">
        <f t="shared" si="82"/>
        <v>#VALUE!</v>
      </c>
      <c r="T88" s="60" t="e">
        <f t="shared" si="83"/>
        <v>#VALUE!</v>
      </c>
      <c r="U88" s="60" t="e">
        <f t="shared" si="84"/>
        <v>#VALUE!</v>
      </c>
      <c r="V88" s="60" t="e">
        <f t="shared" si="85"/>
        <v>#VALUE!</v>
      </c>
      <c r="W88" s="122" t="e">
        <f t="shared" si="86"/>
        <v>#VALUE!</v>
      </c>
      <c r="X88" s="113"/>
      <c r="Y88" s="114"/>
      <c r="Z88" s="88" t="s">
        <v>227</v>
      </c>
      <c r="AA88" s="59">
        <f>'Default parameters'!E10</f>
        <v>0.5</v>
      </c>
      <c r="AC88" s="59">
        <f t="shared" si="87"/>
        <v>0.2</v>
      </c>
      <c r="AD88" s="60">
        <v>0.96</v>
      </c>
      <c r="AE88" s="60" t="e">
        <f t="shared" si="88"/>
        <v>#VALUE!</v>
      </c>
      <c r="AF88" s="60" t="e">
        <f t="shared" si="89"/>
        <v>#VALUE!</v>
      </c>
      <c r="AG88" s="60" t="e">
        <f t="shared" si="90"/>
        <v>#VALUE!</v>
      </c>
      <c r="AH88" s="60" t="e">
        <f t="shared" si="91"/>
        <v>#VALUE!</v>
      </c>
      <c r="AI88" s="122" t="e">
        <f t="shared" si="92"/>
        <v>#VALUE!</v>
      </c>
      <c r="AL88" s="88" t="s">
        <v>227</v>
      </c>
      <c r="AM88" s="59">
        <f>'Default parameters'!F10</f>
        <v>0.5</v>
      </c>
      <c r="AO88" s="59">
        <f t="shared" si="93"/>
        <v>0.2</v>
      </c>
      <c r="AP88" s="60">
        <v>0.96</v>
      </c>
      <c r="AQ88" s="60" t="e">
        <f t="shared" si="94"/>
        <v>#VALUE!</v>
      </c>
      <c r="AR88" s="60" t="e">
        <f t="shared" si="95"/>
        <v>#VALUE!</v>
      </c>
      <c r="AS88" s="60" t="e">
        <f t="shared" si="96"/>
        <v>#VALUE!</v>
      </c>
      <c r="AT88" s="60" t="e">
        <f t="shared" si="97"/>
        <v>#VALUE!</v>
      </c>
      <c r="AU88" s="122" t="e">
        <f t="shared" si="98"/>
        <v>#VALUE!</v>
      </c>
      <c r="AX88" s="88" t="s">
        <v>227</v>
      </c>
      <c r="AY88" s="59">
        <f>'Default parameters'!G10</f>
        <v>0.5</v>
      </c>
      <c r="BA88" s="59">
        <f t="shared" si="99"/>
        <v>0.2</v>
      </c>
      <c r="BB88" s="60">
        <v>0.96</v>
      </c>
      <c r="BC88" s="60" t="e">
        <f t="shared" si="100"/>
        <v>#VALUE!</v>
      </c>
      <c r="BD88" s="60" t="e">
        <f t="shared" si="101"/>
        <v>#VALUE!</v>
      </c>
      <c r="BE88" s="60" t="e">
        <f t="shared" si="102"/>
        <v>#VALUE!</v>
      </c>
      <c r="BF88" s="60" t="e">
        <f t="shared" si="103"/>
        <v>#VALUE!</v>
      </c>
      <c r="BG88" s="122" t="e">
        <f t="shared" si="104"/>
        <v>#VALUE!</v>
      </c>
      <c r="BJ88" s="88" t="s">
        <v>227</v>
      </c>
      <c r="BK88" s="59">
        <f>'Default parameters'!H10</f>
        <v>0.5</v>
      </c>
      <c r="BM88" s="59">
        <f t="shared" si="105"/>
        <v>0.2</v>
      </c>
      <c r="BN88" s="60">
        <v>0.96</v>
      </c>
      <c r="BO88" s="60" t="e">
        <f t="shared" si="106"/>
        <v>#VALUE!</v>
      </c>
      <c r="BP88" s="60" t="e">
        <f t="shared" si="107"/>
        <v>#VALUE!</v>
      </c>
      <c r="BQ88" s="60" t="e">
        <f t="shared" si="108"/>
        <v>#VALUE!</v>
      </c>
      <c r="BR88" s="60" t="e">
        <f t="shared" si="109"/>
        <v>#VALUE!</v>
      </c>
      <c r="BS88" s="60" t="e">
        <f t="shared" si="110"/>
        <v>#VALUE!</v>
      </c>
    </row>
    <row r="89" spans="2:71" x14ac:dyDescent="0.25">
      <c r="B89" s="88" t="s">
        <v>289</v>
      </c>
      <c r="C89" s="59">
        <f>'Default parameters'!C8</f>
        <v>13.1</v>
      </c>
      <c r="E89" s="59">
        <f t="shared" si="75"/>
        <v>0.25</v>
      </c>
      <c r="F89" s="60">
        <v>1</v>
      </c>
      <c r="G89" s="60" t="e">
        <f t="shared" si="76"/>
        <v>#VALUE!</v>
      </c>
      <c r="H89" s="60" t="e">
        <f t="shared" si="77"/>
        <v>#VALUE!</v>
      </c>
      <c r="I89" s="60" t="e">
        <f t="shared" si="78"/>
        <v>#VALUE!</v>
      </c>
      <c r="J89" s="60" t="e">
        <f t="shared" si="79"/>
        <v>#VALUE!</v>
      </c>
      <c r="K89" s="60" t="e">
        <f t="shared" si="80"/>
        <v>#VALUE!</v>
      </c>
      <c r="L89" s="113"/>
      <c r="M89" s="114"/>
      <c r="N89" s="88" t="s">
        <v>289</v>
      </c>
      <c r="O89" s="59">
        <f>'Default parameters'!D8</f>
        <v>14.9</v>
      </c>
      <c r="Q89" s="59">
        <f t="shared" si="81"/>
        <v>0.25</v>
      </c>
      <c r="R89" s="60">
        <v>1</v>
      </c>
      <c r="S89" s="60" t="e">
        <f t="shared" si="82"/>
        <v>#VALUE!</v>
      </c>
      <c r="T89" s="60" t="e">
        <f t="shared" si="83"/>
        <v>#VALUE!</v>
      </c>
      <c r="U89" s="60" t="e">
        <f t="shared" si="84"/>
        <v>#VALUE!</v>
      </c>
      <c r="V89" s="60" t="e">
        <f t="shared" si="85"/>
        <v>#VALUE!</v>
      </c>
      <c r="W89" s="122" t="e">
        <f t="shared" si="86"/>
        <v>#VALUE!</v>
      </c>
      <c r="X89" s="113"/>
      <c r="Y89" s="114"/>
      <c r="Z89" s="88" t="s">
        <v>289</v>
      </c>
      <c r="AA89" s="59">
        <f>'Default parameters'!E8</f>
        <v>13.7</v>
      </c>
      <c r="AC89" s="59">
        <f t="shared" si="87"/>
        <v>0.25</v>
      </c>
      <c r="AD89" s="60">
        <v>1</v>
      </c>
      <c r="AE89" s="60" t="e">
        <f t="shared" si="88"/>
        <v>#VALUE!</v>
      </c>
      <c r="AF89" s="60" t="e">
        <f t="shared" si="89"/>
        <v>#VALUE!</v>
      </c>
      <c r="AG89" s="60" t="e">
        <f t="shared" si="90"/>
        <v>#VALUE!</v>
      </c>
      <c r="AH89" s="60" t="e">
        <f t="shared" si="91"/>
        <v>#VALUE!</v>
      </c>
      <c r="AI89" s="122" t="e">
        <f t="shared" si="92"/>
        <v>#VALUE!</v>
      </c>
      <c r="AL89" s="88" t="s">
        <v>289</v>
      </c>
      <c r="AM89" s="59">
        <f>'Default parameters'!F8</f>
        <v>13.1</v>
      </c>
      <c r="AO89" s="59">
        <f t="shared" si="93"/>
        <v>0.25</v>
      </c>
      <c r="AP89" s="60">
        <v>1</v>
      </c>
      <c r="AQ89" s="60" t="e">
        <f t="shared" si="94"/>
        <v>#VALUE!</v>
      </c>
      <c r="AR89" s="60" t="e">
        <f t="shared" si="95"/>
        <v>#VALUE!</v>
      </c>
      <c r="AS89" s="60" t="e">
        <f t="shared" si="96"/>
        <v>#VALUE!</v>
      </c>
      <c r="AT89" s="60" t="e">
        <f t="shared" si="97"/>
        <v>#VALUE!</v>
      </c>
      <c r="AU89" s="122" t="e">
        <f t="shared" si="98"/>
        <v>#VALUE!</v>
      </c>
      <c r="AX89" s="88" t="s">
        <v>289</v>
      </c>
      <c r="AY89" s="59">
        <f>'Default parameters'!G8</f>
        <v>12.8</v>
      </c>
      <c r="BA89" s="59">
        <f t="shared" si="99"/>
        <v>0.25</v>
      </c>
      <c r="BB89" s="60">
        <v>1</v>
      </c>
      <c r="BC89" s="60" t="e">
        <f t="shared" si="100"/>
        <v>#VALUE!</v>
      </c>
      <c r="BD89" s="60" t="e">
        <f t="shared" si="101"/>
        <v>#VALUE!</v>
      </c>
      <c r="BE89" s="60" t="e">
        <f t="shared" si="102"/>
        <v>#VALUE!</v>
      </c>
      <c r="BF89" s="60" t="e">
        <f t="shared" si="103"/>
        <v>#VALUE!</v>
      </c>
      <c r="BG89" s="122" t="e">
        <f t="shared" si="104"/>
        <v>#VALUE!</v>
      </c>
      <c r="BJ89" s="88" t="s">
        <v>289</v>
      </c>
      <c r="BK89" s="59">
        <f>'Default parameters'!H8</f>
        <v>14.1</v>
      </c>
      <c r="BM89" s="59">
        <f t="shared" si="105"/>
        <v>0.25</v>
      </c>
      <c r="BN89" s="60">
        <v>1</v>
      </c>
      <c r="BO89" s="60" t="e">
        <f t="shared" si="106"/>
        <v>#VALUE!</v>
      </c>
      <c r="BP89" s="60" t="e">
        <f t="shared" si="107"/>
        <v>#VALUE!</v>
      </c>
      <c r="BQ89" s="60" t="e">
        <f t="shared" si="108"/>
        <v>#VALUE!</v>
      </c>
      <c r="BR89" s="60" t="e">
        <f t="shared" si="109"/>
        <v>#VALUE!</v>
      </c>
      <c r="BS89" s="60" t="e">
        <f t="shared" si="110"/>
        <v>#VALUE!</v>
      </c>
    </row>
    <row r="90" spans="2:71" x14ac:dyDescent="0.25">
      <c r="B90" s="88" t="s">
        <v>288</v>
      </c>
      <c r="C90" s="59">
        <f>'User inputs - run and wind farm'!G19/2</f>
        <v>0</v>
      </c>
      <c r="E90" s="59">
        <f t="shared" si="75"/>
        <v>0.3</v>
      </c>
      <c r="F90" s="60">
        <v>0.98</v>
      </c>
      <c r="G90" s="60" t="e">
        <f t="shared" si="76"/>
        <v>#VALUE!</v>
      </c>
      <c r="H90" s="60" t="e">
        <f t="shared" si="77"/>
        <v>#VALUE!</v>
      </c>
      <c r="I90" s="60" t="e">
        <f t="shared" si="78"/>
        <v>#VALUE!</v>
      </c>
      <c r="J90" s="60" t="e">
        <f t="shared" si="79"/>
        <v>#VALUE!</v>
      </c>
      <c r="K90" s="60" t="e">
        <f t="shared" si="80"/>
        <v>#VALUE!</v>
      </c>
      <c r="L90" s="113"/>
      <c r="M90" s="114"/>
      <c r="N90" s="88" t="s">
        <v>288</v>
      </c>
      <c r="O90" s="59">
        <f>'User inputs - run and wind farm'!G19/2</f>
        <v>0</v>
      </c>
      <c r="Q90" s="59">
        <f t="shared" si="81"/>
        <v>0.3</v>
      </c>
      <c r="R90" s="60">
        <v>0.98</v>
      </c>
      <c r="S90" s="60" t="e">
        <f t="shared" si="82"/>
        <v>#VALUE!</v>
      </c>
      <c r="T90" s="60" t="e">
        <f t="shared" si="83"/>
        <v>#VALUE!</v>
      </c>
      <c r="U90" s="60" t="e">
        <f t="shared" si="84"/>
        <v>#VALUE!</v>
      </c>
      <c r="V90" s="60" t="e">
        <f t="shared" si="85"/>
        <v>#VALUE!</v>
      </c>
      <c r="W90" s="122" t="e">
        <f t="shared" si="86"/>
        <v>#VALUE!</v>
      </c>
      <c r="X90" s="113"/>
      <c r="Y90" s="114"/>
      <c r="Z90" s="88" t="s">
        <v>288</v>
      </c>
      <c r="AA90" s="59">
        <f>'User inputs - run and wind farm'!G19/2</f>
        <v>0</v>
      </c>
      <c r="AC90" s="59">
        <f t="shared" si="87"/>
        <v>0.3</v>
      </c>
      <c r="AD90" s="60">
        <v>0.98</v>
      </c>
      <c r="AE90" s="60" t="e">
        <f t="shared" si="88"/>
        <v>#VALUE!</v>
      </c>
      <c r="AF90" s="60" t="e">
        <f t="shared" si="89"/>
        <v>#VALUE!</v>
      </c>
      <c r="AG90" s="60" t="e">
        <f t="shared" si="90"/>
        <v>#VALUE!</v>
      </c>
      <c r="AH90" s="60" t="e">
        <f t="shared" si="91"/>
        <v>#VALUE!</v>
      </c>
      <c r="AI90" s="122" t="e">
        <f t="shared" si="92"/>
        <v>#VALUE!</v>
      </c>
      <c r="AL90" s="88" t="s">
        <v>288</v>
      </c>
      <c r="AM90" s="59">
        <f>'User inputs - run and wind farm'!G19/2</f>
        <v>0</v>
      </c>
      <c r="AO90" s="59">
        <f t="shared" si="93"/>
        <v>0.3</v>
      </c>
      <c r="AP90" s="60">
        <v>0.98</v>
      </c>
      <c r="AQ90" s="60" t="e">
        <f t="shared" si="94"/>
        <v>#VALUE!</v>
      </c>
      <c r="AR90" s="60" t="e">
        <f t="shared" si="95"/>
        <v>#VALUE!</v>
      </c>
      <c r="AS90" s="60" t="e">
        <f t="shared" si="96"/>
        <v>#VALUE!</v>
      </c>
      <c r="AT90" s="60" t="e">
        <f t="shared" si="97"/>
        <v>#VALUE!</v>
      </c>
      <c r="AU90" s="122" t="e">
        <f t="shared" si="98"/>
        <v>#VALUE!</v>
      </c>
      <c r="AX90" s="88" t="s">
        <v>288</v>
      </c>
      <c r="AY90" s="59">
        <f>'User inputs - run and wind farm'!G19/2</f>
        <v>0</v>
      </c>
      <c r="BA90" s="59">
        <f t="shared" si="99"/>
        <v>0.3</v>
      </c>
      <c r="BB90" s="60">
        <v>0.98</v>
      </c>
      <c r="BC90" s="60" t="e">
        <f t="shared" si="100"/>
        <v>#VALUE!</v>
      </c>
      <c r="BD90" s="60" t="e">
        <f t="shared" si="101"/>
        <v>#VALUE!</v>
      </c>
      <c r="BE90" s="60" t="e">
        <f t="shared" si="102"/>
        <v>#VALUE!</v>
      </c>
      <c r="BF90" s="60" t="e">
        <f t="shared" si="103"/>
        <v>#VALUE!</v>
      </c>
      <c r="BG90" s="122" t="e">
        <f t="shared" si="104"/>
        <v>#VALUE!</v>
      </c>
      <c r="BJ90" s="88" t="s">
        <v>288</v>
      </c>
      <c r="BK90" s="59">
        <f>'User inputs - run and wind farm'!G19/2</f>
        <v>0</v>
      </c>
      <c r="BM90" s="59">
        <f t="shared" si="105"/>
        <v>0.3</v>
      </c>
      <c r="BN90" s="60">
        <v>0.98</v>
      </c>
      <c r="BO90" s="60" t="e">
        <f t="shared" si="106"/>
        <v>#VALUE!</v>
      </c>
      <c r="BP90" s="60" t="e">
        <f t="shared" si="107"/>
        <v>#VALUE!</v>
      </c>
      <c r="BQ90" s="60" t="e">
        <f t="shared" si="108"/>
        <v>#VALUE!</v>
      </c>
      <c r="BR90" s="60" t="e">
        <f t="shared" si="109"/>
        <v>#VALUE!</v>
      </c>
      <c r="BS90" s="60" t="e">
        <f t="shared" si="110"/>
        <v>#VALUE!</v>
      </c>
    </row>
    <row r="91" spans="2:71" x14ac:dyDescent="0.25">
      <c r="B91" s="87" t="s">
        <v>235</v>
      </c>
      <c r="C91" s="59" t="str">
        <f>'User inputs - run and wind farm'!L21</f>
        <v>-</v>
      </c>
      <c r="E91" s="59">
        <f t="shared" si="75"/>
        <v>0.35</v>
      </c>
      <c r="F91" s="60">
        <v>0.92</v>
      </c>
      <c r="G91" s="60" t="e">
        <f t="shared" si="76"/>
        <v>#VALUE!</v>
      </c>
      <c r="H91" s="60" t="e">
        <f t="shared" si="77"/>
        <v>#VALUE!</v>
      </c>
      <c r="I91" s="60" t="e">
        <f t="shared" si="78"/>
        <v>#VALUE!</v>
      </c>
      <c r="J91" s="60" t="e">
        <f t="shared" si="79"/>
        <v>#VALUE!</v>
      </c>
      <c r="K91" s="60" t="e">
        <f t="shared" si="80"/>
        <v>#VALUE!</v>
      </c>
      <c r="L91" s="113"/>
      <c r="M91" s="114"/>
      <c r="N91" s="87" t="s">
        <v>235</v>
      </c>
      <c r="O91" s="59" t="str">
        <f>'User inputs - run and wind farm'!L21</f>
        <v>-</v>
      </c>
      <c r="Q91" s="59">
        <f t="shared" si="81"/>
        <v>0.35</v>
      </c>
      <c r="R91" s="60">
        <v>0.92</v>
      </c>
      <c r="S91" s="60" t="e">
        <f t="shared" si="82"/>
        <v>#VALUE!</v>
      </c>
      <c r="T91" s="60" t="e">
        <f t="shared" si="83"/>
        <v>#VALUE!</v>
      </c>
      <c r="U91" s="60" t="e">
        <f t="shared" si="84"/>
        <v>#VALUE!</v>
      </c>
      <c r="V91" s="60" t="e">
        <f t="shared" si="85"/>
        <v>#VALUE!</v>
      </c>
      <c r="W91" s="122" t="e">
        <f t="shared" si="86"/>
        <v>#VALUE!</v>
      </c>
      <c r="X91" s="113"/>
      <c r="Y91" s="114"/>
      <c r="Z91" s="87" t="s">
        <v>235</v>
      </c>
      <c r="AA91" s="59" t="str">
        <f>'User inputs - run and wind farm'!L21</f>
        <v>-</v>
      </c>
      <c r="AC91" s="59">
        <f t="shared" si="87"/>
        <v>0.35</v>
      </c>
      <c r="AD91" s="60">
        <v>0.92</v>
      </c>
      <c r="AE91" s="60" t="e">
        <f t="shared" si="88"/>
        <v>#VALUE!</v>
      </c>
      <c r="AF91" s="60" t="e">
        <f t="shared" si="89"/>
        <v>#VALUE!</v>
      </c>
      <c r="AG91" s="60" t="e">
        <f t="shared" si="90"/>
        <v>#VALUE!</v>
      </c>
      <c r="AH91" s="60" t="e">
        <f t="shared" si="91"/>
        <v>#VALUE!</v>
      </c>
      <c r="AI91" s="122" t="e">
        <f t="shared" si="92"/>
        <v>#VALUE!</v>
      </c>
      <c r="AL91" s="87" t="s">
        <v>235</v>
      </c>
      <c r="AM91" s="59" t="str">
        <f>'User inputs - run and wind farm'!L21</f>
        <v>-</v>
      </c>
      <c r="AO91" s="59">
        <f t="shared" si="93"/>
        <v>0.35</v>
      </c>
      <c r="AP91" s="60">
        <v>0.92</v>
      </c>
      <c r="AQ91" s="60" t="e">
        <f t="shared" si="94"/>
        <v>#VALUE!</v>
      </c>
      <c r="AR91" s="60" t="e">
        <f t="shared" si="95"/>
        <v>#VALUE!</v>
      </c>
      <c r="AS91" s="60" t="e">
        <f t="shared" si="96"/>
        <v>#VALUE!</v>
      </c>
      <c r="AT91" s="60" t="e">
        <f t="shared" si="97"/>
        <v>#VALUE!</v>
      </c>
      <c r="AU91" s="122" t="e">
        <f t="shared" si="98"/>
        <v>#VALUE!</v>
      </c>
      <c r="AX91" s="87" t="s">
        <v>235</v>
      </c>
      <c r="AY91" s="59" t="str">
        <f>'User inputs - run and wind farm'!L21</f>
        <v>-</v>
      </c>
      <c r="BA91" s="59">
        <f t="shared" si="99"/>
        <v>0.35</v>
      </c>
      <c r="BB91" s="60">
        <v>0.92</v>
      </c>
      <c r="BC91" s="60" t="e">
        <f t="shared" si="100"/>
        <v>#VALUE!</v>
      </c>
      <c r="BD91" s="60" t="e">
        <f t="shared" si="101"/>
        <v>#VALUE!</v>
      </c>
      <c r="BE91" s="60" t="e">
        <f t="shared" si="102"/>
        <v>#VALUE!</v>
      </c>
      <c r="BF91" s="60" t="e">
        <f t="shared" si="103"/>
        <v>#VALUE!</v>
      </c>
      <c r="BG91" s="122" t="e">
        <f t="shared" si="104"/>
        <v>#VALUE!</v>
      </c>
      <c r="BJ91" s="87" t="s">
        <v>235</v>
      </c>
      <c r="BK91" s="59" t="str">
        <f>'User inputs - run and wind farm'!L21</f>
        <v>-</v>
      </c>
      <c r="BM91" s="59">
        <f t="shared" si="105"/>
        <v>0.35</v>
      </c>
      <c r="BN91" s="60">
        <v>0.92</v>
      </c>
      <c r="BO91" s="60" t="e">
        <f t="shared" si="106"/>
        <v>#VALUE!</v>
      </c>
      <c r="BP91" s="60" t="e">
        <f t="shared" si="107"/>
        <v>#VALUE!</v>
      </c>
      <c r="BQ91" s="60" t="e">
        <f t="shared" si="108"/>
        <v>#VALUE!</v>
      </c>
      <c r="BR91" s="60" t="e">
        <f t="shared" si="109"/>
        <v>#VALUE!</v>
      </c>
      <c r="BS91" s="60" t="e">
        <f t="shared" si="110"/>
        <v>#VALUE!</v>
      </c>
    </row>
    <row r="92" spans="2:71" x14ac:dyDescent="0.25">
      <c r="B92" s="88" t="s">
        <v>292</v>
      </c>
      <c r="C92" s="60" t="e">
        <f>60/C91</f>
        <v>#VALUE!</v>
      </c>
      <c r="E92" s="59">
        <f t="shared" si="75"/>
        <v>0.39999999999999997</v>
      </c>
      <c r="F92" s="60">
        <v>0.85</v>
      </c>
      <c r="G92" s="60" t="e">
        <f t="shared" si="76"/>
        <v>#VALUE!</v>
      </c>
      <c r="H92" s="60" t="e">
        <f t="shared" si="77"/>
        <v>#VALUE!</v>
      </c>
      <c r="I92" s="60" t="e">
        <f t="shared" si="78"/>
        <v>#VALUE!</v>
      </c>
      <c r="J92" s="60" t="e">
        <f t="shared" si="79"/>
        <v>#VALUE!</v>
      </c>
      <c r="K92" s="60" t="e">
        <f t="shared" si="80"/>
        <v>#VALUE!</v>
      </c>
      <c r="L92" s="113"/>
      <c r="M92" s="114"/>
      <c r="N92" s="88" t="s">
        <v>292</v>
      </c>
      <c r="O92" s="60" t="e">
        <f>60/O91</f>
        <v>#VALUE!</v>
      </c>
      <c r="Q92" s="59">
        <f t="shared" si="81"/>
        <v>0.39999999999999997</v>
      </c>
      <c r="R92" s="60">
        <v>0.85</v>
      </c>
      <c r="S92" s="60" t="e">
        <f t="shared" si="82"/>
        <v>#VALUE!</v>
      </c>
      <c r="T92" s="60" t="e">
        <f t="shared" si="83"/>
        <v>#VALUE!</v>
      </c>
      <c r="U92" s="60" t="e">
        <f t="shared" si="84"/>
        <v>#VALUE!</v>
      </c>
      <c r="V92" s="60" t="e">
        <f t="shared" si="85"/>
        <v>#VALUE!</v>
      </c>
      <c r="W92" s="122" t="e">
        <f t="shared" si="86"/>
        <v>#VALUE!</v>
      </c>
      <c r="X92" s="113"/>
      <c r="Y92" s="114"/>
      <c r="Z92" s="88" t="s">
        <v>292</v>
      </c>
      <c r="AA92" s="60" t="e">
        <f>60/AA91</f>
        <v>#VALUE!</v>
      </c>
      <c r="AC92" s="59">
        <f t="shared" si="87"/>
        <v>0.39999999999999997</v>
      </c>
      <c r="AD92" s="60">
        <v>0.85</v>
      </c>
      <c r="AE92" s="60" t="e">
        <f t="shared" si="88"/>
        <v>#VALUE!</v>
      </c>
      <c r="AF92" s="60" t="e">
        <f t="shared" si="89"/>
        <v>#VALUE!</v>
      </c>
      <c r="AG92" s="60" t="e">
        <f t="shared" si="90"/>
        <v>#VALUE!</v>
      </c>
      <c r="AH92" s="60" t="e">
        <f t="shared" si="91"/>
        <v>#VALUE!</v>
      </c>
      <c r="AI92" s="122" t="e">
        <f t="shared" si="92"/>
        <v>#VALUE!</v>
      </c>
      <c r="AL92" s="88" t="s">
        <v>292</v>
      </c>
      <c r="AM92" s="60" t="e">
        <f>60/AM91</f>
        <v>#VALUE!</v>
      </c>
      <c r="AO92" s="59">
        <f t="shared" si="93"/>
        <v>0.39999999999999997</v>
      </c>
      <c r="AP92" s="60">
        <v>0.85</v>
      </c>
      <c r="AQ92" s="60" t="e">
        <f t="shared" si="94"/>
        <v>#VALUE!</v>
      </c>
      <c r="AR92" s="60" t="e">
        <f t="shared" si="95"/>
        <v>#VALUE!</v>
      </c>
      <c r="AS92" s="60" t="e">
        <f t="shared" si="96"/>
        <v>#VALUE!</v>
      </c>
      <c r="AT92" s="60" t="e">
        <f t="shared" si="97"/>
        <v>#VALUE!</v>
      </c>
      <c r="AU92" s="122" t="e">
        <f t="shared" si="98"/>
        <v>#VALUE!</v>
      </c>
      <c r="AX92" s="88" t="s">
        <v>292</v>
      </c>
      <c r="AY92" s="60" t="e">
        <f>60/AY91</f>
        <v>#VALUE!</v>
      </c>
      <c r="BA92" s="59">
        <f t="shared" si="99"/>
        <v>0.39999999999999997</v>
      </c>
      <c r="BB92" s="60">
        <v>0.85</v>
      </c>
      <c r="BC92" s="60" t="e">
        <f t="shared" si="100"/>
        <v>#VALUE!</v>
      </c>
      <c r="BD92" s="60" t="e">
        <f t="shared" si="101"/>
        <v>#VALUE!</v>
      </c>
      <c r="BE92" s="60" t="e">
        <f t="shared" si="102"/>
        <v>#VALUE!</v>
      </c>
      <c r="BF92" s="60" t="e">
        <f t="shared" si="103"/>
        <v>#VALUE!</v>
      </c>
      <c r="BG92" s="122" t="e">
        <f t="shared" si="104"/>
        <v>#VALUE!</v>
      </c>
      <c r="BJ92" s="88" t="s">
        <v>292</v>
      </c>
      <c r="BK92" s="60" t="e">
        <f>60/BK91</f>
        <v>#VALUE!</v>
      </c>
      <c r="BM92" s="59">
        <f t="shared" si="105"/>
        <v>0.39999999999999997</v>
      </c>
      <c r="BN92" s="60">
        <v>0.85</v>
      </c>
      <c r="BO92" s="60" t="e">
        <f t="shared" si="106"/>
        <v>#VALUE!</v>
      </c>
      <c r="BP92" s="60" t="e">
        <f t="shared" si="107"/>
        <v>#VALUE!</v>
      </c>
      <c r="BQ92" s="60" t="e">
        <f t="shared" si="108"/>
        <v>#VALUE!</v>
      </c>
      <c r="BR92" s="60" t="e">
        <f t="shared" si="109"/>
        <v>#VALUE!</v>
      </c>
      <c r="BS92" s="60" t="e">
        <f t="shared" si="110"/>
        <v>#VALUE!</v>
      </c>
    </row>
    <row r="93" spans="2:71" x14ac:dyDescent="0.25">
      <c r="E93" s="59">
        <f t="shared" si="75"/>
        <v>0.44999999999999996</v>
      </c>
      <c r="F93" s="60">
        <v>0.8</v>
      </c>
      <c r="G93" s="60" t="e">
        <f t="shared" si="76"/>
        <v>#VALUE!</v>
      </c>
      <c r="H93" s="60" t="e">
        <f t="shared" si="77"/>
        <v>#VALUE!</v>
      </c>
      <c r="I93" s="60" t="e">
        <f t="shared" si="78"/>
        <v>#VALUE!</v>
      </c>
      <c r="J93" s="60" t="e">
        <f t="shared" si="79"/>
        <v>#VALUE!</v>
      </c>
      <c r="K93" s="60" t="e">
        <f t="shared" si="80"/>
        <v>#VALUE!</v>
      </c>
      <c r="L93" s="113"/>
      <c r="M93" s="114"/>
      <c r="Q93" s="59">
        <f t="shared" si="81"/>
        <v>0.44999999999999996</v>
      </c>
      <c r="R93" s="60">
        <v>0.8</v>
      </c>
      <c r="S93" s="60" t="e">
        <f t="shared" si="82"/>
        <v>#VALUE!</v>
      </c>
      <c r="T93" s="60" t="e">
        <f t="shared" si="83"/>
        <v>#VALUE!</v>
      </c>
      <c r="U93" s="60" t="e">
        <f t="shared" si="84"/>
        <v>#VALUE!</v>
      </c>
      <c r="V93" s="60" t="e">
        <f t="shared" si="85"/>
        <v>#VALUE!</v>
      </c>
      <c r="W93" s="122" t="e">
        <f t="shared" si="86"/>
        <v>#VALUE!</v>
      </c>
      <c r="X93" s="113"/>
      <c r="Y93" s="114"/>
      <c r="AC93" s="59">
        <f t="shared" si="87"/>
        <v>0.44999999999999996</v>
      </c>
      <c r="AD93" s="60">
        <v>0.8</v>
      </c>
      <c r="AE93" s="60" t="e">
        <f t="shared" si="88"/>
        <v>#VALUE!</v>
      </c>
      <c r="AF93" s="60" t="e">
        <f t="shared" si="89"/>
        <v>#VALUE!</v>
      </c>
      <c r="AG93" s="60" t="e">
        <f t="shared" si="90"/>
        <v>#VALUE!</v>
      </c>
      <c r="AH93" s="60" t="e">
        <f t="shared" si="91"/>
        <v>#VALUE!</v>
      </c>
      <c r="AI93" s="122" t="e">
        <f t="shared" si="92"/>
        <v>#VALUE!</v>
      </c>
      <c r="AO93" s="59">
        <f t="shared" si="93"/>
        <v>0.44999999999999996</v>
      </c>
      <c r="AP93" s="60">
        <v>0.8</v>
      </c>
      <c r="AQ93" s="60" t="e">
        <f t="shared" si="94"/>
        <v>#VALUE!</v>
      </c>
      <c r="AR93" s="60" t="e">
        <f t="shared" si="95"/>
        <v>#VALUE!</v>
      </c>
      <c r="AS93" s="60" t="e">
        <f t="shared" si="96"/>
        <v>#VALUE!</v>
      </c>
      <c r="AT93" s="60" t="e">
        <f t="shared" si="97"/>
        <v>#VALUE!</v>
      </c>
      <c r="AU93" s="122" t="e">
        <f t="shared" si="98"/>
        <v>#VALUE!</v>
      </c>
      <c r="BA93" s="59">
        <f t="shared" si="99"/>
        <v>0.44999999999999996</v>
      </c>
      <c r="BB93" s="60">
        <v>0.8</v>
      </c>
      <c r="BC93" s="60" t="e">
        <f t="shared" si="100"/>
        <v>#VALUE!</v>
      </c>
      <c r="BD93" s="60" t="e">
        <f t="shared" si="101"/>
        <v>#VALUE!</v>
      </c>
      <c r="BE93" s="60" t="e">
        <f t="shared" si="102"/>
        <v>#VALUE!</v>
      </c>
      <c r="BF93" s="60" t="e">
        <f t="shared" si="103"/>
        <v>#VALUE!</v>
      </c>
      <c r="BG93" s="122" t="e">
        <f t="shared" si="104"/>
        <v>#VALUE!</v>
      </c>
      <c r="BM93" s="59">
        <f t="shared" si="105"/>
        <v>0.44999999999999996</v>
      </c>
      <c r="BN93" s="60">
        <v>0.8</v>
      </c>
      <c r="BO93" s="60" t="e">
        <f t="shared" si="106"/>
        <v>#VALUE!</v>
      </c>
      <c r="BP93" s="60" t="e">
        <f t="shared" si="107"/>
        <v>#VALUE!</v>
      </c>
      <c r="BQ93" s="60" t="e">
        <f t="shared" si="108"/>
        <v>#VALUE!</v>
      </c>
      <c r="BR93" s="60" t="e">
        <f t="shared" si="109"/>
        <v>#VALUE!</v>
      </c>
      <c r="BS93" s="60" t="e">
        <f t="shared" si="110"/>
        <v>#VALUE!</v>
      </c>
    </row>
    <row r="94" spans="2:71" x14ac:dyDescent="0.25">
      <c r="C94" s="103"/>
      <c r="E94" s="59">
        <f t="shared" si="75"/>
        <v>0.49999999999999994</v>
      </c>
      <c r="F94" s="60">
        <v>0.75</v>
      </c>
      <c r="G94" s="60" t="e">
        <f t="shared" si="76"/>
        <v>#VALUE!</v>
      </c>
      <c r="H94" s="60" t="e">
        <f t="shared" si="77"/>
        <v>#VALUE!</v>
      </c>
      <c r="I94" s="60" t="e">
        <f t="shared" si="78"/>
        <v>#VALUE!</v>
      </c>
      <c r="J94" s="60" t="e">
        <f t="shared" si="79"/>
        <v>#VALUE!</v>
      </c>
      <c r="K94" s="60" t="e">
        <f t="shared" si="80"/>
        <v>#VALUE!</v>
      </c>
      <c r="L94" s="113"/>
      <c r="M94" s="114"/>
      <c r="O94" s="103"/>
      <c r="Q94" s="59">
        <f t="shared" si="81"/>
        <v>0.49999999999999994</v>
      </c>
      <c r="R94" s="60">
        <v>0.75</v>
      </c>
      <c r="S94" s="60" t="e">
        <f t="shared" si="82"/>
        <v>#VALUE!</v>
      </c>
      <c r="T94" s="60" t="e">
        <f t="shared" si="83"/>
        <v>#VALUE!</v>
      </c>
      <c r="U94" s="60" t="e">
        <f t="shared" si="84"/>
        <v>#VALUE!</v>
      </c>
      <c r="V94" s="60" t="e">
        <f t="shared" si="85"/>
        <v>#VALUE!</v>
      </c>
      <c r="W94" s="122" t="e">
        <f t="shared" si="86"/>
        <v>#VALUE!</v>
      </c>
      <c r="X94" s="113"/>
      <c r="Y94" s="114"/>
      <c r="AA94" s="103"/>
      <c r="AC94" s="59">
        <f t="shared" si="87"/>
        <v>0.49999999999999994</v>
      </c>
      <c r="AD94" s="60">
        <v>0.75</v>
      </c>
      <c r="AE94" s="60" t="e">
        <f t="shared" si="88"/>
        <v>#VALUE!</v>
      </c>
      <c r="AF94" s="60" t="e">
        <f t="shared" si="89"/>
        <v>#VALUE!</v>
      </c>
      <c r="AG94" s="60" t="e">
        <f t="shared" si="90"/>
        <v>#VALUE!</v>
      </c>
      <c r="AH94" s="60" t="e">
        <f t="shared" si="91"/>
        <v>#VALUE!</v>
      </c>
      <c r="AI94" s="122" t="e">
        <f t="shared" si="92"/>
        <v>#VALUE!</v>
      </c>
      <c r="AM94" s="103"/>
      <c r="AO94" s="59">
        <f t="shared" si="93"/>
        <v>0.49999999999999994</v>
      </c>
      <c r="AP94" s="60">
        <v>0.75</v>
      </c>
      <c r="AQ94" s="60" t="e">
        <f t="shared" si="94"/>
        <v>#VALUE!</v>
      </c>
      <c r="AR94" s="60" t="e">
        <f t="shared" si="95"/>
        <v>#VALUE!</v>
      </c>
      <c r="AS94" s="60" t="e">
        <f t="shared" si="96"/>
        <v>#VALUE!</v>
      </c>
      <c r="AT94" s="60" t="e">
        <f t="shared" si="97"/>
        <v>#VALUE!</v>
      </c>
      <c r="AU94" s="122" t="e">
        <f t="shared" si="98"/>
        <v>#VALUE!</v>
      </c>
      <c r="AY94" s="103"/>
      <c r="BA94" s="59">
        <f t="shared" si="99"/>
        <v>0.49999999999999994</v>
      </c>
      <c r="BB94" s="60">
        <v>0.75</v>
      </c>
      <c r="BC94" s="60" t="e">
        <f t="shared" si="100"/>
        <v>#VALUE!</v>
      </c>
      <c r="BD94" s="60" t="e">
        <f t="shared" si="101"/>
        <v>#VALUE!</v>
      </c>
      <c r="BE94" s="60" t="e">
        <f t="shared" si="102"/>
        <v>#VALUE!</v>
      </c>
      <c r="BF94" s="60" t="e">
        <f t="shared" si="103"/>
        <v>#VALUE!</v>
      </c>
      <c r="BG94" s="122" t="e">
        <f t="shared" si="104"/>
        <v>#VALUE!</v>
      </c>
      <c r="BK94" s="103"/>
      <c r="BM94" s="59">
        <f t="shared" si="105"/>
        <v>0.49999999999999994</v>
      </c>
      <c r="BN94" s="60">
        <v>0.75</v>
      </c>
      <c r="BO94" s="60" t="e">
        <f t="shared" si="106"/>
        <v>#VALUE!</v>
      </c>
      <c r="BP94" s="60" t="e">
        <f t="shared" si="107"/>
        <v>#VALUE!</v>
      </c>
      <c r="BQ94" s="60" t="e">
        <f t="shared" si="108"/>
        <v>#VALUE!</v>
      </c>
      <c r="BR94" s="60" t="e">
        <f t="shared" si="109"/>
        <v>#VALUE!</v>
      </c>
      <c r="BS94" s="60" t="e">
        <f t="shared" si="110"/>
        <v>#VALUE!</v>
      </c>
    </row>
    <row r="95" spans="2:71" x14ac:dyDescent="0.25">
      <c r="B95" s="87" t="s">
        <v>889</v>
      </c>
      <c r="C95" s="63">
        <f>C85/C86</f>
        <v>0.3611111111111111</v>
      </c>
      <c r="E95" s="59">
        <f t="shared" si="75"/>
        <v>0.54999999999999993</v>
      </c>
      <c r="F95" s="60">
        <v>0.7</v>
      </c>
      <c r="G95" s="60" t="e">
        <f t="shared" si="76"/>
        <v>#VALUE!</v>
      </c>
      <c r="H95" s="60" t="e">
        <f t="shared" si="77"/>
        <v>#VALUE!</v>
      </c>
      <c r="I95" s="60" t="e">
        <f t="shared" si="78"/>
        <v>#VALUE!</v>
      </c>
      <c r="J95" s="60" t="e">
        <f t="shared" si="79"/>
        <v>#VALUE!</v>
      </c>
      <c r="K95" s="60" t="e">
        <f t="shared" si="80"/>
        <v>#VALUE!</v>
      </c>
      <c r="L95" s="113"/>
      <c r="M95" s="114"/>
      <c r="N95" s="87" t="s">
        <v>889</v>
      </c>
      <c r="O95" s="63">
        <f>O85/O86</f>
        <v>0.54651162790697672</v>
      </c>
      <c r="Q95" s="59">
        <f t="shared" si="81"/>
        <v>0.54999999999999993</v>
      </c>
      <c r="R95" s="60">
        <v>0.7</v>
      </c>
      <c r="S95" s="60" t="e">
        <f t="shared" si="82"/>
        <v>#VALUE!</v>
      </c>
      <c r="T95" s="60" t="e">
        <f t="shared" si="83"/>
        <v>#VALUE!</v>
      </c>
      <c r="U95" s="60" t="e">
        <f t="shared" si="84"/>
        <v>#VALUE!</v>
      </c>
      <c r="V95" s="60" t="e">
        <f t="shared" si="85"/>
        <v>#VALUE!</v>
      </c>
      <c r="W95" s="122" t="e">
        <f t="shared" si="86"/>
        <v>#VALUE!</v>
      </c>
      <c r="X95" s="113"/>
      <c r="Y95" s="114"/>
      <c r="Z95" s="87" t="s">
        <v>889</v>
      </c>
      <c r="AA95" s="63">
        <f>AA85/AA86</f>
        <v>0.44936708860759489</v>
      </c>
      <c r="AC95" s="59">
        <f t="shared" si="87"/>
        <v>0.54999999999999993</v>
      </c>
      <c r="AD95" s="60">
        <v>0.7</v>
      </c>
      <c r="AE95" s="60" t="e">
        <f t="shared" si="88"/>
        <v>#VALUE!</v>
      </c>
      <c r="AF95" s="60" t="e">
        <f t="shared" si="89"/>
        <v>#VALUE!</v>
      </c>
      <c r="AG95" s="60" t="e">
        <f t="shared" si="90"/>
        <v>#VALUE!</v>
      </c>
      <c r="AH95" s="60" t="e">
        <f t="shared" si="91"/>
        <v>#VALUE!</v>
      </c>
      <c r="AI95" s="122" t="e">
        <f t="shared" si="92"/>
        <v>#VALUE!</v>
      </c>
      <c r="AL95" s="87" t="s">
        <v>889</v>
      </c>
      <c r="AM95" s="63">
        <f>AM85/AM86</f>
        <v>0.40845070422535212</v>
      </c>
      <c r="AO95" s="59">
        <f t="shared" si="93"/>
        <v>0.54999999999999993</v>
      </c>
      <c r="AP95" s="60">
        <v>0.7</v>
      </c>
      <c r="AQ95" s="60" t="e">
        <f t="shared" si="94"/>
        <v>#VALUE!</v>
      </c>
      <c r="AR95" s="60" t="e">
        <f t="shared" si="95"/>
        <v>#VALUE!</v>
      </c>
      <c r="AS95" s="60" t="e">
        <f t="shared" si="96"/>
        <v>#VALUE!</v>
      </c>
      <c r="AT95" s="60" t="e">
        <f t="shared" si="97"/>
        <v>#VALUE!</v>
      </c>
      <c r="AU95" s="122" t="e">
        <f t="shared" si="98"/>
        <v>#VALUE!</v>
      </c>
      <c r="AX95" s="87" t="s">
        <v>889</v>
      </c>
      <c r="AY95" s="63">
        <f>AY85/AY86</f>
        <v>0.41666666666666669</v>
      </c>
      <c r="BA95" s="59">
        <f t="shared" si="99"/>
        <v>0.54999999999999993</v>
      </c>
      <c r="BB95" s="60">
        <v>0.7</v>
      </c>
      <c r="BC95" s="60" t="e">
        <f t="shared" si="100"/>
        <v>#VALUE!</v>
      </c>
      <c r="BD95" s="60" t="e">
        <f t="shared" si="101"/>
        <v>#VALUE!</v>
      </c>
      <c r="BE95" s="60" t="e">
        <f t="shared" si="102"/>
        <v>#VALUE!</v>
      </c>
      <c r="BF95" s="60" t="e">
        <f t="shared" si="103"/>
        <v>#VALUE!</v>
      </c>
      <c r="BG95" s="122" t="e">
        <f t="shared" si="104"/>
        <v>#VALUE!</v>
      </c>
      <c r="BJ95" s="87" t="s">
        <v>889</v>
      </c>
      <c r="BK95" s="63">
        <f>BK85/BK86</f>
        <v>0.41463414634146345</v>
      </c>
      <c r="BM95" s="59">
        <f t="shared" si="105"/>
        <v>0.54999999999999993</v>
      </c>
      <c r="BN95" s="60">
        <v>0.7</v>
      </c>
      <c r="BO95" s="60" t="e">
        <f t="shared" si="106"/>
        <v>#VALUE!</v>
      </c>
      <c r="BP95" s="60" t="e">
        <f t="shared" si="107"/>
        <v>#VALUE!</v>
      </c>
      <c r="BQ95" s="60" t="e">
        <f t="shared" si="108"/>
        <v>#VALUE!</v>
      </c>
      <c r="BR95" s="60" t="e">
        <f t="shared" si="109"/>
        <v>#VALUE!</v>
      </c>
      <c r="BS95" s="60" t="e">
        <f t="shared" si="110"/>
        <v>#VALUE!</v>
      </c>
    </row>
    <row r="96" spans="2:71" x14ac:dyDescent="0.25">
      <c r="C96" s="103"/>
      <c r="E96" s="59">
        <f t="shared" si="75"/>
        <v>0.6</v>
      </c>
      <c r="F96" s="60">
        <v>0.64</v>
      </c>
      <c r="G96" s="60" t="e">
        <f t="shared" si="76"/>
        <v>#VALUE!</v>
      </c>
      <c r="H96" s="60" t="e">
        <f t="shared" si="77"/>
        <v>#VALUE!</v>
      </c>
      <c r="I96" s="60" t="e">
        <f t="shared" si="78"/>
        <v>#VALUE!</v>
      </c>
      <c r="J96" s="60" t="e">
        <f t="shared" si="79"/>
        <v>#VALUE!</v>
      </c>
      <c r="K96" s="60" t="e">
        <f t="shared" si="80"/>
        <v>#VALUE!</v>
      </c>
      <c r="L96" s="113"/>
      <c r="M96" s="114"/>
      <c r="O96" s="103"/>
      <c r="Q96" s="59">
        <f t="shared" si="81"/>
        <v>0.6</v>
      </c>
      <c r="R96" s="60">
        <v>0.64</v>
      </c>
      <c r="S96" s="60" t="e">
        <f t="shared" si="82"/>
        <v>#VALUE!</v>
      </c>
      <c r="T96" s="60" t="e">
        <f t="shared" si="83"/>
        <v>#VALUE!</v>
      </c>
      <c r="U96" s="60" t="e">
        <f t="shared" si="84"/>
        <v>#VALUE!</v>
      </c>
      <c r="V96" s="60" t="e">
        <f t="shared" si="85"/>
        <v>#VALUE!</v>
      </c>
      <c r="W96" s="122" t="e">
        <f t="shared" si="86"/>
        <v>#VALUE!</v>
      </c>
      <c r="X96" s="113"/>
      <c r="Y96" s="114"/>
      <c r="AA96" s="103"/>
      <c r="AC96" s="59">
        <f t="shared" si="87"/>
        <v>0.6</v>
      </c>
      <c r="AD96" s="60">
        <v>0.64</v>
      </c>
      <c r="AE96" s="60" t="e">
        <f t="shared" si="88"/>
        <v>#VALUE!</v>
      </c>
      <c r="AF96" s="60" t="e">
        <f t="shared" si="89"/>
        <v>#VALUE!</v>
      </c>
      <c r="AG96" s="60" t="e">
        <f t="shared" si="90"/>
        <v>#VALUE!</v>
      </c>
      <c r="AH96" s="60" t="e">
        <f t="shared" si="91"/>
        <v>#VALUE!</v>
      </c>
      <c r="AI96" s="122" t="e">
        <f t="shared" si="92"/>
        <v>#VALUE!</v>
      </c>
      <c r="AM96" s="103"/>
      <c r="AO96" s="59">
        <f t="shared" si="93"/>
        <v>0.6</v>
      </c>
      <c r="AP96" s="60">
        <v>0.64</v>
      </c>
      <c r="AQ96" s="60" t="e">
        <f t="shared" si="94"/>
        <v>#VALUE!</v>
      </c>
      <c r="AR96" s="60" t="e">
        <f t="shared" si="95"/>
        <v>#VALUE!</v>
      </c>
      <c r="AS96" s="60" t="e">
        <f t="shared" si="96"/>
        <v>#VALUE!</v>
      </c>
      <c r="AT96" s="60" t="e">
        <f t="shared" si="97"/>
        <v>#VALUE!</v>
      </c>
      <c r="AU96" s="122" t="e">
        <f t="shared" si="98"/>
        <v>#VALUE!</v>
      </c>
      <c r="AY96" s="103"/>
      <c r="BA96" s="59">
        <f t="shared" si="99"/>
        <v>0.6</v>
      </c>
      <c r="BB96" s="60">
        <v>0.64</v>
      </c>
      <c r="BC96" s="60" t="e">
        <f t="shared" si="100"/>
        <v>#VALUE!</v>
      </c>
      <c r="BD96" s="60" t="e">
        <f t="shared" si="101"/>
        <v>#VALUE!</v>
      </c>
      <c r="BE96" s="60" t="e">
        <f t="shared" si="102"/>
        <v>#VALUE!</v>
      </c>
      <c r="BF96" s="60" t="e">
        <f t="shared" si="103"/>
        <v>#VALUE!</v>
      </c>
      <c r="BG96" s="122" t="e">
        <f t="shared" si="104"/>
        <v>#VALUE!</v>
      </c>
      <c r="BK96" s="103"/>
      <c r="BM96" s="59">
        <f t="shared" si="105"/>
        <v>0.6</v>
      </c>
      <c r="BN96" s="60">
        <v>0.64</v>
      </c>
      <c r="BO96" s="60" t="e">
        <f t="shared" si="106"/>
        <v>#VALUE!</v>
      </c>
      <c r="BP96" s="60" t="e">
        <f t="shared" si="107"/>
        <v>#VALUE!</v>
      </c>
      <c r="BQ96" s="60" t="e">
        <f t="shared" si="108"/>
        <v>#VALUE!</v>
      </c>
      <c r="BR96" s="60" t="e">
        <f t="shared" si="109"/>
        <v>#VALUE!</v>
      </c>
      <c r="BS96" s="60" t="e">
        <f t="shared" si="110"/>
        <v>#VALUE!</v>
      </c>
    </row>
    <row r="97" spans="2:71" x14ac:dyDescent="0.25">
      <c r="B97" s="87" t="s">
        <v>228</v>
      </c>
      <c r="C97" s="59">
        <v>0.05</v>
      </c>
      <c r="E97" s="59">
        <f t="shared" si="75"/>
        <v>0.65</v>
      </c>
      <c r="F97" s="60">
        <v>0.57999999999999996</v>
      </c>
      <c r="G97" s="60" t="e">
        <f t="shared" si="76"/>
        <v>#VALUE!</v>
      </c>
      <c r="H97" s="60" t="e">
        <f t="shared" si="77"/>
        <v>#VALUE!</v>
      </c>
      <c r="I97" s="60" t="e">
        <f t="shared" si="78"/>
        <v>#VALUE!</v>
      </c>
      <c r="J97" s="60" t="e">
        <f t="shared" si="79"/>
        <v>#VALUE!</v>
      </c>
      <c r="K97" s="60" t="e">
        <f t="shared" si="80"/>
        <v>#VALUE!</v>
      </c>
      <c r="L97" s="113"/>
      <c r="M97" s="114"/>
      <c r="N97" s="87" t="s">
        <v>228</v>
      </c>
      <c r="O97" s="59">
        <v>0.05</v>
      </c>
      <c r="Q97" s="59">
        <f t="shared" si="81"/>
        <v>0.65</v>
      </c>
      <c r="R97" s="60">
        <v>0.57999999999999996</v>
      </c>
      <c r="S97" s="60" t="e">
        <f t="shared" si="82"/>
        <v>#VALUE!</v>
      </c>
      <c r="T97" s="60" t="e">
        <f t="shared" si="83"/>
        <v>#VALUE!</v>
      </c>
      <c r="U97" s="60" t="e">
        <f t="shared" si="84"/>
        <v>#VALUE!</v>
      </c>
      <c r="V97" s="60" t="e">
        <f t="shared" si="85"/>
        <v>#VALUE!</v>
      </c>
      <c r="W97" s="122" t="e">
        <f t="shared" si="86"/>
        <v>#VALUE!</v>
      </c>
      <c r="X97" s="113"/>
      <c r="Y97" s="114"/>
      <c r="Z97" s="87" t="s">
        <v>228</v>
      </c>
      <c r="AA97" s="59">
        <v>0.05</v>
      </c>
      <c r="AC97" s="59">
        <f t="shared" si="87"/>
        <v>0.65</v>
      </c>
      <c r="AD97" s="60">
        <v>0.57999999999999996</v>
      </c>
      <c r="AE97" s="60" t="e">
        <f t="shared" si="88"/>
        <v>#VALUE!</v>
      </c>
      <c r="AF97" s="60" t="e">
        <f t="shared" si="89"/>
        <v>#VALUE!</v>
      </c>
      <c r="AG97" s="60" t="e">
        <f t="shared" si="90"/>
        <v>#VALUE!</v>
      </c>
      <c r="AH97" s="60" t="e">
        <f t="shared" si="91"/>
        <v>#VALUE!</v>
      </c>
      <c r="AI97" s="122" t="e">
        <f t="shared" si="92"/>
        <v>#VALUE!</v>
      </c>
      <c r="AL97" s="87" t="s">
        <v>228</v>
      </c>
      <c r="AM97" s="59">
        <v>0.05</v>
      </c>
      <c r="AO97" s="59">
        <f t="shared" si="93"/>
        <v>0.65</v>
      </c>
      <c r="AP97" s="60">
        <v>0.57999999999999996</v>
      </c>
      <c r="AQ97" s="60" t="e">
        <f t="shared" si="94"/>
        <v>#VALUE!</v>
      </c>
      <c r="AR97" s="60" t="e">
        <f t="shared" si="95"/>
        <v>#VALUE!</v>
      </c>
      <c r="AS97" s="60" t="e">
        <f t="shared" si="96"/>
        <v>#VALUE!</v>
      </c>
      <c r="AT97" s="60" t="e">
        <f t="shared" si="97"/>
        <v>#VALUE!</v>
      </c>
      <c r="AU97" s="122" t="e">
        <f t="shared" si="98"/>
        <v>#VALUE!</v>
      </c>
      <c r="AX97" s="87" t="s">
        <v>228</v>
      </c>
      <c r="AY97" s="59">
        <v>0.05</v>
      </c>
      <c r="BA97" s="59">
        <f t="shared" si="99"/>
        <v>0.65</v>
      </c>
      <c r="BB97" s="60">
        <v>0.57999999999999996</v>
      </c>
      <c r="BC97" s="60" t="e">
        <f t="shared" si="100"/>
        <v>#VALUE!</v>
      </c>
      <c r="BD97" s="60" t="e">
        <f t="shared" si="101"/>
        <v>#VALUE!</v>
      </c>
      <c r="BE97" s="60" t="e">
        <f t="shared" si="102"/>
        <v>#VALUE!</v>
      </c>
      <c r="BF97" s="60" t="e">
        <f t="shared" si="103"/>
        <v>#VALUE!</v>
      </c>
      <c r="BG97" s="122" t="e">
        <f t="shared" si="104"/>
        <v>#VALUE!</v>
      </c>
      <c r="BJ97" s="87" t="s">
        <v>228</v>
      </c>
      <c r="BK97" s="59">
        <v>0.05</v>
      </c>
      <c r="BM97" s="59">
        <f t="shared" si="105"/>
        <v>0.65</v>
      </c>
      <c r="BN97" s="60">
        <v>0.57999999999999996</v>
      </c>
      <c r="BO97" s="60" t="e">
        <f t="shared" si="106"/>
        <v>#VALUE!</v>
      </c>
      <c r="BP97" s="60" t="e">
        <f t="shared" si="107"/>
        <v>#VALUE!</v>
      </c>
      <c r="BQ97" s="60" t="e">
        <f t="shared" si="108"/>
        <v>#VALUE!</v>
      </c>
      <c r="BR97" s="60" t="e">
        <f t="shared" si="109"/>
        <v>#VALUE!</v>
      </c>
      <c r="BS97" s="60" t="e">
        <f t="shared" si="110"/>
        <v>#VALUE!</v>
      </c>
    </row>
    <row r="98" spans="2:71" x14ac:dyDescent="0.25">
      <c r="C98" s="103"/>
      <c r="E98" s="59">
        <f t="shared" si="75"/>
        <v>0.70000000000000007</v>
      </c>
      <c r="F98" s="60">
        <v>0.52</v>
      </c>
      <c r="G98" s="60" t="e">
        <f t="shared" si="76"/>
        <v>#VALUE!</v>
      </c>
      <c r="H98" s="60" t="e">
        <f t="shared" si="77"/>
        <v>#VALUE!</v>
      </c>
      <c r="I98" s="60" t="e">
        <f t="shared" si="78"/>
        <v>#VALUE!</v>
      </c>
      <c r="J98" s="60" t="e">
        <f t="shared" si="79"/>
        <v>#VALUE!</v>
      </c>
      <c r="K98" s="60" t="e">
        <f t="shared" si="80"/>
        <v>#VALUE!</v>
      </c>
      <c r="L98" s="113"/>
      <c r="M98" s="114"/>
      <c r="O98" s="103"/>
      <c r="Q98" s="59">
        <f t="shared" si="81"/>
        <v>0.70000000000000007</v>
      </c>
      <c r="R98" s="60">
        <v>0.52</v>
      </c>
      <c r="S98" s="60" t="e">
        <f t="shared" si="82"/>
        <v>#VALUE!</v>
      </c>
      <c r="T98" s="60" t="e">
        <f t="shared" si="83"/>
        <v>#VALUE!</v>
      </c>
      <c r="U98" s="60" t="e">
        <f t="shared" si="84"/>
        <v>#VALUE!</v>
      </c>
      <c r="V98" s="60" t="e">
        <f t="shared" si="85"/>
        <v>#VALUE!</v>
      </c>
      <c r="W98" s="122" t="e">
        <f t="shared" si="86"/>
        <v>#VALUE!</v>
      </c>
      <c r="X98" s="113"/>
      <c r="Y98" s="114"/>
      <c r="AA98" s="103"/>
      <c r="AC98" s="59">
        <f t="shared" si="87"/>
        <v>0.70000000000000007</v>
      </c>
      <c r="AD98" s="60">
        <v>0.52</v>
      </c>
      <c r="AE98" s="60" t="e">
        <f t="shared" si="88"/>
        <v>#VALUE!</v>
      </c>
      <c r="AF98" s="60" t="e">
        <f t="shared" si="89"/>
        <v>#VALUE!</v>
      </c>
      <c r="AG98" s="60" t="e">
        <f t="shared" si="90"/>
        <v>#VALUE!</v>
      </c>
      <c r="AH98" s="60" t="e">
        <f t="shared" si="91"/>
        <v>#VALUE!</v>
      </c>
      <c r="AI98" s="122" t="e">
        <f t="shared" si="92"/>
        <v>#VALUE!</v>
      </c>
      <c r="AM98" s="103"/>
      <c r="AO98" s="59">
        <f t="shared" si="93"/>
        <v>0.70000000000000007</v>
      </c>
      <c r="AP98" s="60">
        <v>0.52</v>
      </c>
      <c r="AQ98" s="60" t="e">
        <f t="shared" si="94"/>
        <v>#VALUE!</v>
      </c>
      <c r="AR98" s="60" t="e">
        <f t="shared" si="95"/>
        <v>#VALUE!</v>
      </c>
      <c r="AS98" s="60" t="e">
        <f t="shared" si="96"/>
        <v>#VALUE!</v>
      </c>
      <c r="AT98" s="60" t="e">
        <f t="shared" si="97"/>
        <v>#VALUE!</v>
      </c>
      <c r="AU98" s="122" t="e">
        <f t="shared" si="98"/>
        <v>#VALUE!</v>
      </c>
      <c r="AY98" s="103"/>
      <c r="BA98" s="59">
        <f t="shared" si="99"/>
        <v>0.70000000000000007</v>
      </c>
      <c r="BB98" s="60">
        <v>0.52</v>
      </c>
      <c r="BC98" s="60" t="e">
        <f t="shared" si="100"/>
        <v>#VALUE!</v>
      </c>
      <c r="BD98" s="60" t="e">
        <f t="shared" si="101"/>
        <v>#VALUE!</v>
      </c>
      <c r="BE98" s="60" t="e">
        <f t="shared" si="102"/>
        <v>#VALUE!</v>
      </c>
      <c r="BF98" s="60" t="e">
        <f t="shared" si="103"/>
        <v>#VALUE!</v>
      </c>
      <c r="BG98" s="122" t="e">
        <f t="shared" si="104"/>
        <v>#VALUE!</v>
      </c>
      <c r="BK98" s="103"/>
      <c r="BM98" s="59">
        <f t="shared" si="105"/>
        <v>0.70000000000000007</v>
      </c>
      <c r="BN98" s="60">
        <v>0.52</v>
      </c>
      <c r="BO98" s="60" t="e">
        <f t="shared" si="106"/>
        <v>#VALUE!</v>
      </c>
      <c r="BP98" s="60" t="e">
        <f t="shared" si="107"/>
        <v>#VALUE!</v>
      </c>
      <c r="BQ98" s="60" t="e">
        <f t="shared" si="108"/>
        <v>#VALUE!</v>
      </c>
      <c r="BR98" s="60" t="e">
        <f t="shared" si="109"/>
        <v>#VALUE!</v>
      </c>
      <c r="BS98" s="60" t="e">
        <f t="shared" si="110"/>
        <v>#VALUE!</v>
      </c>
    </row>
    <row r="99" spans="2:71" x14ac:dyDescent="0.25">
      <c r="C99" s="103"/>
      <c r="E99" s="59">
        <f t="shared" si="75"/>
        <v>0.75000000000000011</v>
      </c>
      <c r="F99" s="60">
        <v>0.47</v>
      </c>
      <c r="G99" s="60" t="e">
        <f t="shared" si="76"/>
        <v>#VALUE!</v>
      </c>
      <c r="H99" s="60" t="e">
        <f t="shared" si="77"/>
        <v>#VALUE!</v>
      </c>
      <c r="I99" s="60" t="e">
        <f t="shared" si="78"/>
        <v>#VALUE!</v>
      </c>
      <c r="J99" s="60" t="e">
        <f t="shared" si="79"/>
        <v>#VALUE!</v>
      </c>
      <c r="K99" s="60" t="e">
        <f t="shared" si="80"/>
        <v>#VALUE!</v>
      </c>
      <c r="L99" s="113"/>
      <c r="M99" s="114"/>
      <c r="O99" s="103"/>
      <c r="Q99" s="59">
        <f t="shared" si="81"/>
        <v>0.75000000000000011</v>
      </c>
      <c r="R99" s="60">
        <v>0.47</v>
      </c>
      <c r="S99" s="60" t="e">
        <f t="shared" si="82"/>
        <v>#VALUE!</v>
      </c>
      <c r="T99" s="60" t="e">
        <f t="shared" si="83"/>
        <v>#VALUE!</v>
      </c>
      <c r="U99" s="60" t="e">
        <f t="shared" si="84"/>
        <v>#VALUE!</v>
      </c>
      <c r="V99" s="60" t="e">
        <f t="shared" si="85"/>
        <v>#VALUE!</v>
      </c>
      <c r="W99" s="122" t="e">
        <f t="shared" si="86"/>
        <v>#VALUE!</v>
      </c>
      <c r="X99" s="113"/>
      <c r="Y99" s="114"/>
      <c r="AA99" s="103"/>
      <c r="AC99" s="59">
        <f t="shared" si="87"/>
        <v>0.75000000000000011</v>
      </c>
      <c r="AD99" s="60">
        <v>0.47</v>
      </c>
      <c r="AE99" s="60" t="e">
        <f t="shared" si="88"/>
        <v>#VALUE!</v>
      </c>
      <c r="AF99" s="60" t="e">
        <f t="shared" si="89"/>
        <v>#VALUE!</v>
      </c>
      <c r="AG99" s="60" t="e">
        <f t="shared" si="90"/>
        <v>#VALUE!</v>
      </c>
      <c r="AH99" s="60" t="e">
        <f t="shared" si="91"/>
        <v>#VALUE!</v>
      </c>
      <c r="AI99" s="122" t="e">
        <f t="shared" si="92"/>
        <v>#VALUE!</v>
      </c>
      <c r="AM99" s="103"/>
      <c r="AO99" s="59">
        <f t="shared" si="93"/>
        <v>0.75000000000000011</v>
      </c>
      <c r="AP99" s="60">
        <v>0.47</v>
      </c>
      <c r="AQ99" s="60" t="e">
        <f t="shared" si="94"/>
        <v>#VALUE!</v>
      </c>
      <c r="AR99" s="60" t="e">
        <f t="shared" si="95"/>
        <v>#VALUE!</v>
      </c>
      <c r="AS99" s="60" t="e">
        <f t="shared" si="96"/>
        <v>#VALUE!</v>
      </c>
      <c r="AT99" s="60" t="e">
        <f t="shared" si="97"/>
        <v>#VALUE!</v>
      </c>
      <c r="AU99" s="122" t="e">
        <f t="shared" si="98"/>
        <v>#VALUE!</v>
      </c>
      <c r="AY99" s="103"/>
      <c r="BA99" s="59">
        <f t="shared" si="99"/>
        <v>0.75000000000000011</v>
      </c>
      <c r="BB99" s="60">
        <v>0.47</v>
      </c>
      <c r="BC99" s="60" t="e">
        <f t="shared" si="100"/>
        <v>#VALUE!</v>
      </c>
      <c r="BD99" s="60" t="e">
        <f t="shared" si="101"/>
        <v>#VALUE!</v>
      </c>
      <c r="BE99" s="60" t="e">
        <f t="shared" si="102"/>
        <v>#VALUE!</v>
      </c>
      <c r="BF99" s="60" t="e">
        <f t="shared" si="103"/>
        <v>#VALUE!</v>
      </c>
      <c r="BG99" s="122" t="e">
        <f t="shared" si="104"/>
        <v>#VALUE!</v>
      </c>
      <c r="BK99" s="103"/>
      <c r="BM99" s="59">
        <f t="shared" si="105"/>
        <v>0.75000000000000011</v>
      </c>
      <c r="BN99" s="60">
        <v>0.47</v>
      </c>
      <c r="BO99" s="60" t="e">
        <f t="shared" si="106"/>
        <v>#VALUE!</v>
      </c>
      <c r="BP99" s="60" t="e">
        <f t="shared" si="107"/>
        <v>#VALUE!</v>
      </c>
      <c r="BQ99" s="60" t="e">
        <f t="shared" si="108"/>
        <v>#VALUE!</v>
      </c>
      <c r="BR99" s="60" t="e">
        <f t="shared" si="109"/>
        <v>#VALUE!</v>
      </c>
      <c r="BS99" s="60" t="e">
        <f t="shared" si="110"/>
        <v>#VALUE!</v>
      </c>
    </row>
    <row r="100" spans="2:71" x14ac:dyDescent="0.25">
      <c r="C100" s="104"/>
      <c r="E100" s="59">
        <f t="shared" si="75"/>
        <v>0.80000000000000016</v>
      </c>
      <c r="F100" s="60">
        <v>0.41</v>
      </c>
      <c r="G100" s="60" t="e">
        <f t="shared" si="76"/>
        <v>#VALUE!</v>
      </c>
      <c r="H100" s="60" t="e">
        <f t="shared" si="77"/>
        <v>#VALUE!</v>
      </c>
      <c r="I100" s="60" t="e">
        <f t="shared" si="78"/>
        <v>#VALUE!</v>
      </c>
      <c r="J100" s="60" t="e">
        <f t="shared" si="79"/>
        <v>#VALUE!</v>
      </c>
      <c r="K100" s="60" t="e">
        <f t="shared" si="80"/>
        <v>#VALUE!</v>
      </c>
      <c r="L100" s="113"/>
      <c r="M100" s="114"/>
      <c r="O100" s="104"/>
      <c r="Q100" s="59">
        <f t="shared" si="81"/>
        <v>0.80000000000000016</v>
      </c>
      <c r="R100" s="60">
        <v>0.41</v>
      </c>
      <c r="S100" s="60" t="e">
        <f t="shared" si="82"/>
        <v>#VALUE!</v>
      </c>
      <c r="T100" s="60" t="e">
        <f t="shared" si="83"/>
        <v>#VALUE!</v>
      </c>
      <c r="U100" s="60" t="e">
        <f t="shared" si="84"/>
        <v>#VALUE!</v>
      </c>
      <c r="V100" s="60" t="e">
        <f t="shared" si="85"/>
        <v>#VALUE!</v>
      </c>
      <c r="W100" s="122" t="e">
        <f t="shared" si="86"/>
        <v>#VALUE!</v>
      </c>
      <c r="X100" s="113"/>
      <c r="Y100" s="114"/>
      <c r="AA100" s="104"/>
      <c r="AC100" s="59">
        <f t="shared" si="87"/>
        <v>0.80000000000000016</v>
      </c>
      <c r="AD100" s="60">
        <v>0.41</v>
      </c>
      <c r="AE100" s="60" t="e">
        <f t="shared" si="88"/>
        <v>#VALUE!</v>
      </c>
      <c r="AF100" s="60" t="e">
        <f t="shared" si="89"/>
        <v>#VALUE!</v>
      </c>
      <c r="AG100" s="60" t="e">
        <f t="shared" si="90"/>
        <v>#VALUE!</v>
      </c>
      <c r="AH100" s="60" t="e">
        <f t="shared" si="91"/>
        <v>#VALUE!</v>
      </c>
      <c r="AI100" s="122" t="e">
        <f t="shared" si="92"/>
        <v>#VALUE!</v>
      </c>
      <c r="AM100" s="104"/>
      <c r="AO100" s="59">
        <f t="shared" si="93"/>
        <v>0.80000000000000016</v>
      </c>
      <c r="AP100" s="60">
        <v>0.41</v>
      </c>
      <c r="AQ100" s="60" t="e">
        <f t="shared" si="94"/>
        <v>#VALUE!</v>
      </c>
      <c r="AR100" s="60" t="e">
        <f t="shared" si="95"/>
        <v>#VALUE!</v>
      </c>
      <c r="AS100" s="60" t="e">
        <f t="shared" si="96"/>
        <v>#VALUE!</v>
      </c>
      <c r="AT100" s="60" t="e">
        <f t="shared" si="97"/>
        <v>#VALUE!</v>
      </c>
      <c r="AU100" s="122" t="e">
        <f t="shared" si="98"/>
        <v>#VALUE!</v>
      </c>
      <c r="AY100" s="104"/>
      <c r="BA100" s="59">
        <f t="shared" si="99"/>
        <v>0.80000000000000016</v>
      </c>
      <c r="BB100" s="60">
        <v>0.41</v>
      </c>
      <c r="BC100" s="60" t="e">
        <f t="shared" si="100"/>
        <v>#VALUE!</v>
      </c>
      <c r="BD100" s="60" t="e">
        <f t="shared" si="101"/>
        <v>#VALUE!</v>
      </c>
      <c r="BE100" s="60" t="e">
        <f t="shared" si="102"/>
        <v>#VALUE!</v>
      </c>
      <c r="BF100" s="60" t="e">
        <f t="shared" si="103"/>
        <v>#VALUE!</v>
      </c>
      <c r="BG100" s="122" t="e">
        <f t="shared" si="104"/>
        <v>#VALUE!</v>
      </c>
      <c r="BK100" s="104"/>
      <c r="BM100" s="59">
        <f t="shared" si="105"/>
        <v>0.80000000000000016</v>
      </c>
      <c r="BN100" s="60">
        <v>0.41</v>
      </c>
      <c r="BO100" s="60" t="e">
        <f t="shared" si="106"/>
        <v>#VALUE!</v>
      </c>
      <c r="BP100" s="60" t="e">
        <f t="shared" si="107"/>
        <v>#VALUE!</v>
      </c>
      <c r="BQ100" s="60" t="e">
        <f t="shared" si="108"/>
        <v>#VALUE!</v>
      </c>
      <c r="BR100" s="60" t="e">
        <f t="shared" si="109"/>
        <v>#VALUE!</v>
      </c>
      <c r="BS100" s="60" t="e">
        <f t="shared" si="110"/>
        <v>#VALUE!</v>
      </c>
    </row>
    <row r="101" spans="2:71" x14ac:dyDescent="0.25">
      <c r="E101" s="59">
        <f t="shared" si="75"/>
        <v>0.8500000000000002</v>
      </c>
      <c r="F101" s="60">
        <v>0.37</v>
      </c>
      <c r="G101" s="60" t="e">
        <f t="shared" si="76"/>
        <v>#VALUE!</v>
      </c>
      <c r="H101" s="60" t="e">
        <f t="shared" si="77"/>
        <v>#VALUE!</v>
      </c>
      <c r="I101" s="60" t="e">
        <f t="shared" si="78"/>
        <v>#VALUE!</v>
      </c>
      <c r="J101" s="60" t="e">
        <f t="shared" si="79"/>
        <v>#VALUE!</v>
      </c>
      <c r="K101" s="60" t="e">
        <f t="shared" si="80"/>
        <v>#VALUE!</v>
      </c>
      <c r="L101" s="113"/>
      <c r="M101" s="114"/>
      <c r="Q101" s="59">
        <f t="shared" si="81"/>
        <v>0.8500000000000002</v>
      </c>
      <c r="R101" s="60">
        <v>0.37</v>
      </c>
      <c r="S101" s="60" t="e">
        <f t="shared" si="82"/>
        <v>#VALUE!</v>
      </c>
      <c r="T101" s="60" t="e">
        <f t="shared" si="83"/>
        <v>#VALUE!</v>
      </c>
      <c r="U101" s="60" t="e">
        <f t="shared" si="84"/>
        <v>#VALUE!</v>
      </c>
      <c r="V101" s="60" t="e">
        <f t="shared" si="85"/>
        <v>#VALUE!</v>
      </c>
      <c r="W101" s="122" t="e">
        <f t="shared" si="86"/>
        <v>#VALUE!</v>
      </c>
      <c r="X101" s="113"/>
      <c r="Y101" s="114"/>
      <c r="AC101" s="59">
        <f t="shared" si="87"/>
        <v>0.8500000000000002</v>
      </c>
      <c r="AD101" s="60">
        <v>0.37</v>
      </c>
      <c r="AE101" s="60" t="e">
        <f t="shared" si="88"/>
        <v>#VALUE!</v>
      </c>
      <c r="AF101" s="60" t="e">
        <f t="shared" si="89"/>
        <v>#VALUE!</v>
      </c>
      <c r="AG101" s="60" t="e">
        <f t="shared" si="90"/>
        <v>#VALUE!</v>
      </c>
      <c r="AH101" s="60" t="e">
        <f t="shared" si="91"/>
        <v>#VALUE!</v>
      </c>
      <c r="AI101" s="122" t="e">
        <f t="shared" si="92"/>
        <v>#VALUE!</v>
      </c>
      <c r="AO101" s="59">
        <f t="shared" si="93"/>
        <v>0.8500000000000002</v>
      </c>
      <c r="AP101" s="60">
        <v>0.37</v>
      </c>
      <c r="AQ101" s="60" t="e">
        <f t="shared" si="94"/>
        <v>#VALUE!</v>
      </c>
      <c r="AR101" s="60" t="e">
        <f t="shared" si="95"/>
        <v>#VALUE!</v>
      </c>
      <c r="AS101" s="60" t="e">
        <f t="shared" si="96"/>
        <v>#VALUE!</v>
      </c>
      <c r="AT101" s="60" t="e">
        <f t="shared" si="97"/>
        <v>#VALUE!</v>
      </c>
      <c r="AU101" s="122" t="e">
        <f t="shared" si="98"/>
        <v>#VALUE!</v>
      </c>
      <c r="BA101" s="59">
        <f t="shared" si="99"/>
        <v>0.8500000000000002</v>
      </c>
      <c r="BB101" s="60">
        <v>0.37</v>
      </c>
      <c r="BC101" s="60" t="e">
        <f t="shared" si="100"/>
        <v>#VALUE!</v>
      </c>
      <c r="BD101" s="60" t="e">
        <f t="shared" si="101"/>
        <v>#VALUE!</v>
      </c>
      <c r="BE101" s="60" t="e">
        <f t="shared" si="102"/>
        <v>#VALUE!</v>
      </c>
      <c r="BF101" s="60" t="e">
        <f t="shared" si="103"/>
        <v>#VALUE!</v>
      </c>
      <c r="BG101" s="122" t="e">
        <f t="shared" si="104"/>
        <v>#VALUE!</v>
      </c>
      <c r="BM101" s="59">
        <f t="shared" si="105"/>
        <v>0.8500000000000002</v>
      </c>
      <c r="BN101" s="60">
        <v>0.37</v>
      </c>
      <c r="BO101" s="60" t="e">
        <f t="shared" si="106"/>
        <v>#VALUE!</v>
      </c>
      <c r="BP101" s="60" t="e">
        <f t="shared" si="107"/>
        <v>#VALUE!</v>
      </c>
      <c r="BQ101" s="60" t="e">
        <f t="shared" si="108"/>
        <v>#VALUE!</v>
      </c>
      <c r="BR101" s="60" t="e">
        <f t="shared" si="109"/>
        <v>#VALUE!</v>
      </c>
      <c r="BS101" s="60" t="e">
        <f t="shared" si="110"/>
        <v>#VALUE!</v>
      </c>
    </row>
    <row r="102" spans="2:71" x14ac:dyDescent="0.25">
      <c r="E102" s="59">
        <f t="shared" si="75"/>
        <v>0.90000000000000024</v>
      </c>
      <c r="F102" s="60">
        <v>0.3</v>
      </c>
      <c r="G102" s="60" t="e">
        <f t="shared" si="76"/>
        <v>#VALUE!</v>
      </c>
      <c r="H102" s="60" t="e">
        <f t="shared" si="77"/>
        <v>#VALUE!</v>
      </c>
      <c r="I102" s="60" t="e">
        <f t="shared" si="78"/>
        <v>#VALUE!</v>
      </c>
      <c r="J102" s="60" t="e">
        <f t="shared" si="79"/>
        <v>#VALUE!</v>
      </c>
      <c r="K102" s="60" t="e">
        <f t="shared" si="80"/>
        <v>#VALUE!</v>
      </c>
      <c r="L102" s="113"/>
      <c r="M102" s="114"/>
      <c r="Q102" s="59">
        <f t="shared" si="81"/>
        <v>0.90000000000000024</v>
      </c>
      <c r="R102" s="60">
        <v>0.3</v>
      </c>
      <c r="S102" s="60" t="e">
        <f t="shared" si="82"/>
        <v>#VALUE!</v>
      </c>
      <c r="T102" s="60" t="e">
        <f t="shared" si="83"/>
        <v>#VALUE!</v>
      </c>
      <c r="U102" s="60" t="e">
        <f t="shared" si="84"/>
        <v>#VALUE!</v>
      </c>
      <c r="V102" s="60" t="e">
        <f t="shared" si="85"/>
        <v>#VALUE!</v>
      </c>
      <c r="W102" s="122" t="e">
        <f t="shared" si="86"/>
        <v>#VALUE!</v>
      </c>
      <c r="X102" s="113"/>
      <c r="Y102" s="114"/>
      <c r="AC102" s="59">
        <f t="shared" si="87"/>
        <v>0.90000000000000024</v>
      </c>
      <c r="AD102" s="60">
        <v>0.3</v>
      </c>
      <c r="AE102" s="60" t="e">
        <f t="shared" si="88"/>
        <v>#VALUE!</v>
      </c>
      <c r="AF102" s="60" t="e">
        <f t="shared" si="89"/>
        <v>#VALUE!</v>
      </c>
      <c r="AG102" s="60" t="e">
        <f t="shared" si="90"/>
        <v>#VALUE!</v>
      </c>
      <c r="AH102" s="60" t="e">
        <f t="shared" si="91"/>
        <v>#VALUE!</v>
      </c>
      <c r="AI102" s="122" t="e">
        <f t="shared" si="92"/>
        <v>#VALUE!</v>
      </c>
      <c r="AO102" s="59">
        <f t="shared" si="93"/>
        <v>0.90000000000000024</v>
      </c>
      <c r="AP102" s="60">
        <v>0.3</v>
      </c>
      <c r="AQ102" s="60" t="e">
        <f t="shared" si="94"/>
        <v>#VALUE!</v>
      </c>
      <c r="AR102" s="60" t="e">
        <f t="shared" si="95"/>
        <v>#VALUE!</v>
      </c>
      <c r="AS102" s="60" t="e">
        <f t="shared" si="96"/>
        <v>#VALUE!</v>
      </c>
      <c r="AT102" s="60" t="e">
        <f t="shared" si="97"/>
        <v>#VALUE!</v>
      </c>
      <c r="AU102" s="122" t="e">
        <f t="shared" si="98"/>
        <v>#VALUE!</v>
      </c>
      <c r="BA102" s="59">
        <f t="shared" si="99"/>
        <v>0.90000000000000024</v>
      </c>
      <c r="BB102" s="60">
        <v>0.3</v>
      </c>
      <c r="BC102" s="60" t="e">
        <f t="shared" si="100"/>
        <v>#VALUE!</v>
      </c>
      <c r="BD102" s="60" t="e">
        <f t="shared" si="101"/>
        <v>#VALUE!</v>
      </c>
      <c r="BE102" s="60" t="e">
        <f t="shared" si="102"/>
        <v>#VALUE!</v>
      </c>
      <c r="BF102" s="60" t="e">
        <f t="shared" si="103"/>
        <v>#VALUE!</v>
      </c>
      <c r="BG102" s="122" t="e">
        <f t="shared" si="104"/>
        <v>#VALUE!</v>
      </c>
      <c r="BM102" s="59">
        <f t="shared" si="105"/>
        <v>0.90000000000000024</v>
      </c>
      <c r="BN102" s="60">
        <v>0.3</v>
      </c>
      <c r="BO102" s="60" t="e">
        <f t="shared" si="106"/>
        <v>#VALUE!</v>
      </c>
      <c r="BP102" s="60" t="e">
        <f t="shared" si="107"/>
        <v>#VALUE!</v>
      </c>
      <c r="BQ102" s="60" t="e">
        <f t="shared" si="108"/>
        <v>#VALUE!</v>
      </c>
      <c r="BR102" s="60" t="e">
        <f t="shared" si="109"/>
        <v>#VALUE!</v>
      </c>
      <c r="BS102" s="60" t="e">
        <f t="shared" si="110"/>
        <v>#VALUE!</v>
      </c>
    </row>
    <row r="103" spans="2:71" x14ac:dyDescent="0.25">
      <c r="E103" s="59">
        <f t="shared" si="75"/>
        <v>0.95000000000000029</v>
      </c>
      <c r="F103" s="60">
        <v>0.24</v>
      </c>
      <c r="G103" s="60" t="e">
        <f t="shared" si="76"/>
        <v>#VALUE!</v>
      </c>
      <c r="H103" s="60" t="e">
        <f t="shared" si="77"/>
        <v>#VALUE!</v>
      </c>
      <c r="I103" s="60" t="e">
        <f t="shared" si="78"/>
        <v>#VALUE!</v>
      </c>
      <c r="J103" s="60" t="e">
        <f t="shared" si="79"/>
        <v>#VALUE!</v>
      </c>
      <c r="K103" s="60" t="e">
        <f t="shared" si="80"/>
        <v>#VALUE!</v>
      </c>
      <c r="L103" s="113"/>
      <c r="M103" s="114"/>
      <c r="Q103" s="59">
        <f t="shared" si="81"/>
        <v>0.95000000000000029</v>
      </c>
      <c r="R103" s="60">
        <v>0.24</v>
      </c>
      <c r="S103" s="60" t="e">
        <f t="shared" si="82"/>
        <v>#VALUE!</v>
      </c>
      <c r="T103" s="60" t="e">
        <f t="shared" si="83"/>
        <v>#VALUE!</v>
      </c>
      <c r="U103" s="60" t="e">
        <f t="shared" si="84"/>
        <v>#VALUE!</v>
      </c>
      <c r="V103" s="60" t="e">
        <f t="shared" si="85"/>
        <v>#VALUE!</v>
      </c>
      <c r="W103" s="122" t="e">
        <f t="shared" si="86"/>
        <v>#VALUE!</v>
      </c>
      <c r="X103" s="113"/>
      <c r="Y103" s="114"/>
      <c r="AC103" s="59">
        <f t="shared" si="87"/>
        <v>0.95000000000000029</v>
      </c>
      <c r="AD103" s="60">
        <v>0.24</v>
      </c>
      <c r="AE103" s="60" t="e">
        <f t="shared" si="88"/>
        <v>#VALUE!</v>
      </c>
      <c r="AF103" s="60" t="e">
        <f t="shared" si="89"/>
        <v>#VALUE!</v>
      </c>
      <c r="AG103" s="60" t="e">
        <f t="shared" si="90"/>
        <v>#VALUE!</v>
      </c>
      <c r="AH103" s="60" t="e">
        <f t="shared" si="91"/>
        <v>#VALUE!</v>
      </c>
      <c r="AI103" s="122" t="e">
        <f t="shared" si="92"/>
        <v>#VALUE!</v>
      </c>
      <c r="AO103" s="59">
        <f t="shared" si="93"/>
        <v>0.95000000000000029</v>
      </c>
      <c r="AP103" s="60">
        <v>0.24</v>
      </c>
      <c r="AQ103" s="60" t="e">
        <f t="shared" si="94"/>
        <v>#VALUE!</v>
      </c>
      <c r="AR103" s="60" t="e">
        <f t="shared" si="95"/>
        <v>#VALUE!</v>
      </c>
      <c r="AS103" s="60" t="e">
        <f t="shared" si="96"/>
        <v>#VALUE!</v>
      </c>
      <c r="AT103" s="60" t="e">
        <f t="shared" si="97"/>
        <v>#VALUE!</v>
      </c>
      <c r="AU103" s="122" t="e">
        <f t="shared" si="98"/>
        <v>#VALUE!</v>
      </c>
      <c r="BA103" s="59">
        <f t="shared" si="99"/>
        <v>0.95000000000000029</v>
      </c>
      <c r="BB103" s="60">
        <v>0.24</v>
      </c>
      <c r="BC103" s="60" t="e">
        <f t="shared" si="100"/>
        <v>#VALUE!</v>
      </c>
      <c r="BD103" s="60" t="e">
        <f t="shared" si="101"/>
        <v>#VALUE!</v>
      </c>
      <c r="BE103" s="60" t="e">
        <f t="shared" si="102"/>
        <v>#VALUE!</v>
      </c>
      <c r="BF103" s="60" t="e">
        <f t="shared" si="103"/>
        <v>#VALUE!</v>
      </c>
      <c r="BG103" s="122" t="e">
        <f t="shared" si="104"/>
        <v>#VALUE!</v>
      </c>
      <c r="BM103" s="59">
        <f t="shared" si="105"/>
        <v>0.95000000000000029</v>
      </c>
      <c r="BN103" s="60">
        <v>0.24</v>
      </c>
      <c r="BO103" s="60" t="e">
        <f t="shared" si="106"/>
        <v>#VALUE!</v>
      </c>
      <c r="BP103" s="60" t="e">
        <f t="shared" si="107"/>
        <v>#VALUE!</v>
      </c>
      <c r="BQ103" s="60" t="e">
        <f t="shared" si="108"/>
        <v>#VALUE!</v>
      </c>
      <c r="BR103" s="60" t="e">
        <f t="shared" si="109"/>
        <v>#VALUE!</v>
      </c>
      <c r="BS103" s="60" t="e">
        <f t="shared" si="110"/>
        <v>#VALUE!</v>
      </c>
    </row>
    <row r="104" spans="2:71" x14ac:dyDescent="0.25">
      <c r="E104" s="59">
        <f t="shared" si="75"/>
        <v>1.0000000000000002</v>
      </c>
      <c r="F104" s="60">
        <v>0</v>
      </c>
      <c r="G104" s="60" t="e">
        <f t="shared" si="76"/>
        <v>#VALUE!</v>
      </c>
      <c r="H104" s="60" t="e">
        <f t="shared" si="77"/>
        <v>#VALUE!</v>
      </c>
      <c r="I104" s="60" t="e">
        <f t="shared" si="78"/>
        <v>#VALUE!</v>
      </c>
      <c r="J104" s="60" t="e">
        <f t="shared" si="79"/>
        <v>#VALUE!</v>
      </c>
      <c r="K104" s="60" t="e">
        <f t="shared" si="80"/>
        <v>#VALUE!</v>
      </c>
      <c r="L104" s="113"/>
      <c r="M104" s="114"/>
      <c r="Q104" s="59">
        <f t="shared" si="81"/>
        <v>1.0000000000000002</v>
      </c>
      <c r="R104" s="60">
        <v>0</v>
      </c>
      <c r="S104" s="60" t="e">
        <f t="shared" si="82"/>
        <v>#VALUE!</v>
      </c>
      <c r="T104" s="60" t="e">
        <f t="shared" si="83"/>
        <v>#VALUE!</v>
      </c>
      <c r="U104" s="60" t="e">
        <f t="shared" si="84"/>
        <v>#VALUE!</v>
      </c>
      <c r="V104" s="60" t="e">
        <f t="shared" si="85"/>
        <v>#VALUE!</v>
      </c>
      <c r="W104" s="122" t="e">
        <f t="shared" si="86"/>
        <v>#VALUE!</v>
      </c>
      <c r="X104" s="113"/>
      <c r="Y104" s="114"/>
      <c r="AC104" s="59">
        <f t="shared" si="87"/>
        <v>1.0000000000000002</v>
      </c>
      <c r="AD104" s="60">
        <v>0</v>
      </c>
      <c r="AE104" s="60" t="e">
        <f t="shared" si="88"/>
        <v>#VALUE!</v>
      </c>
      <c r="AF104" s="60" t="e">
        <f t="shared" si="89"/>
        <v>#VALUE!</v>
      </c>
      <c r="AG104" s="60" t="e">
        <f t="shared" si="90"/>
        <v>#VALUE!</v>
      </c>
      <c r="AH104" s="60" t="e">
        <f t="shared" si="91"/>
        <v>#VALUE!</v>
      </c>
      <c r="AI104" s="122" t="e">
        <f t="shared" si="92"/>
        <v>#VALUE!</v>
      </c>
      <c r="AO104" s="59">
        <f t="shared" si="93"/>
        <v>1.0000000000000002</v>
      </c>
      <c r="AP104" s="60">
        <v>0</v>
      </c>
      <c r="AQ104" s="60" t="e">
        <f t="shared" si="94"/>
        <v>#VALUE!</v>
      </c>
      <c r="AR104" s="60" t="e">
        <f t="shared" si="95"/>
        <v>#VALUE!</v>
      </c>
      <c r="AS104" s="60" t="e">
        <f t="shared" si="96"/>
        <v>#VALUE!</v>
      </c>
      <c r="AT104" s="60" t="e">
        <f t="shared" si="97"/>
        <v>#VALUE!</v>
      </c>
      <c r="AU104" s="122" t="e">
        <f t="shared" si="98"/>
        <v>#VALUE!</v>
      </c>
      <c r="BA104" s="59">
        <f t="shared" si="99"/>
        <v>1.0000000000000002</v>
      </c>
      <c r="BB104" s="60">
        <v>0</v>
      </c>
      <c r="BC104" s="60" t="e">
        <f t="shared" si="100"/>
        <v>#VALUE!</v>
      </c>
      <c r="BD104" s="60" t="e">
        <f t="shared" si="101"/>
        <v>#VALUE!</v>
      </c>
      <c r="BE104" s="60" t="e">
        <f t="shared" si="102"/>
        <v>#VALUE!</v>
      </c>
      <c r="BF104" s="60" t="e">
        <f t="shared" si="103"/>
        <v>#VALUE!</v>
      </c>
      <c r="BG104" s="122" t="e">
        <f t="shared" si="104"/>
        <v>#VALUE!</v>
      </c>
      <c r="BM104" s="59">
        <f t="shared" si="105"/>
        <v>1.0000000000000002</v>
      </c>
      <c r="BN104" s="60">
        <v>0</v>
      </c>
      <c r="BO104" s="60" t="e">
        <f t="shared" si="106"/>
        <v>#VALUE!</v>
      </c>
      <c r="BP104" s="60" t="e">
        <f t="shared" si="107"/>
        <v>#VALUE!</v>
      </c>
      <c r="BQ104" s="60" t="e">
        <f t="shared" si="108"/>
        <v>#VALUE!</v>
      </c>
      <c r="BR104" s="60" t="e">
        <f t="shared" si="109"/>
        <v>#VALUE!</v>
      </c>
      <c r="BS104" s="60" t="e">
        <f t="shared" si="110"/>
        <v>#VALUE!</v>
      </c>
    </row>
    <row r="105" spans="2:71" x14ac:dyDescent="0.25">
      <c r="F105" s="105"/>
      <c r="G105" s="103"/>
      <c r="H105" s="103"/>
      <c r="I105" s="103"/>
      <c r="L105" s="113"/>
      <c r="M105" s="114"/>
      <c r="R105" s="105"/>
      <c r="S105" s="103"/>
      <c r="T105" s="103"/>
      <c r="U105" s="103"/>
      <c r="X105" s="113"/>
      <c r="Y105" s="114"/>
      <c r="AD105" s="105"/>
      <c r="AE105" s="103"/>
      <c r="AF105" s="103"/>
      <c r="AG105" s="103"/>
      <c r="AP105" s="105"/>
      <c r="AQ105" s="103"/>
      <c r="AR105" s="103"/>
      <c r="AS105" s="103"/>
      <c r="BB105" s="105"/>
      <c r="BC105" s="103"/>
      <c r="BD105" s="103"/>
      <c r="BE105" s="103"/>
      <c r="BN105" s="105"/>
      <c r="BO105" s="103"/>
      <c r="BP105" s="103"/>
      <c r="BQ105" s="103"/>
    </row>
    <row r="106" spans="2:71" x14ac:dyDescent="0.25">
      <c r="E106" s="89" t="s">
        <v>229</v>
      </c>
      <c r="L106" s="113"/>
      <c r="M106" s="114"/>
      <c r="Q106" s="89" t="s">
        <v>229</v>
      </c>
      <c r="X106" s="113"/>
      <c r="Y106" s="114"/>
      <c r="AC106" s="89" t="s">
        <v>229</v>
      </c>
      <c r="AO106" s="89" t="s">
        <v>229</v>
      </c>
      <c r="BA106" s="89" t="s">
        <v>229</v>
      </c>
      <c r="BM106" s="89" t="s">
        <v>229</v>
      </c>
    </row>
    <row r="107" spans="2:71" x14ac:dyDescent="0.25">
      <c r="H107" s="87" t="s">
        <v>230</v>
      </c>
      <c r="I107" s="63" t="e">
        <f>2*(SUMPRODUCT($E85:$E103,I85:I103)+I104/2)*$C$97</f>
        <v>#VALUE!</v>
      </c>
      <c r="J107" s="87" t="s">
        <v>231</v>
      </c>
      <c r="K107" s="63" t="e">
        <f>2*(SUMPRODUCT($E85:$E103,K85:K103)+K104/2)*$C$97</f>
        <v>#VALUE!</v>
      </c>
      <c r="L107" s="113"/>
      <c r="M107" s="114"/>
      <c r="T107" s="87" t="s">
        <v>230</v>
      </c>
      <c r="U107" s="63" t="e">
        <f>2*(SUMPRODUCT($Q85:$Q103,U85:U103)+U104/2)*$O$97</f>
        <v>#VALUE!</v>
      </c>
      <c r="V107" s="87" t="s">
        <v>231</v>
      </c>
      <c r="W107" s="123" t="e">
        <f>2*(SUMPRODUCT($Q85:$Q103,W85:W103)+W104/2)*$O$97</f>
        <v>#VALUE!</v>
      </c>
      <c r="X107" s="113"/>
      <c r="Y107" s="114"/>
      <c r="AF107" s="87" t="s">
        <v>230</v>
      </c>
      <c r="AG107" s="63" t="e">
        <f>2*(SUMPRODUCT($Q85:$Q103,AG85:AG103)+AG104/2)*$O$97</f>
        <v>#VALUE!</v>
      </c>
      <c r="AH107" s="87" t="s">
        <v>231</v>
      </c>
      <c r="AI107" s="123" t="e">
        <f>2*(SUMPRODUCT($Q85:$Q103,AI85:AI103)+AI104/2)*$O$97</f>
        <v>#VALUE!</v>
      </c>
      <c r="AR107" s="87" t="s">
        <v>230</v>
      </c>
      <c r="AS107" s="63" t="e">
        <f>2*(SUMPRODUCT($Q85:$Q103,AS85:AS103)+AS104/2)*$O$97</f>
        <v>#VALUE!</v>
      </c>
      <c r="AT107" s="87" t="s">
        <v>231</v>
      </c>
      <c r="AU107" s="123" t="e">
        <f>2*(SUMPRODUCT($Q85:$Q103,AU85:AU103)+AU104/2)*$O$97</f>
        <v>#VALUE!</v>
      </c>
      <c r="BD107" s="87" t="s">
        <v>230</v>
      </c>
      <c r="BE107" s="63" t="e">
        <f>2*(SUMPRODUCT($Q85:$Q103,BE85:BE103)+BE104/2)*$O$97</f>
        <v>#VALUE!</v>
      </c>
      <c r="BF107" s="87" t="s">
        <v>231</v>
      </c>
      <c r="BG107" s="123" t="e">
        <f>2*(SUMPRODUCT($Q85:$Q103,BG85:BG103)+BG104/2)*$O$97</f>
        <v>#VALUE!</v>
      </c>
      <c r="BP107" s="87" t="s">
        <v>230</v>
      </c>
      <c r="BQ107" s="63" t="e">
        <f>2*(SUMPRODUCT($Q85:$Q103,BQ85:BQ103)+BQ104/2)*$O$97</f>
        <v>#VALUE!</v>
      </c>
      <c r="BR107" s="87" t="s">
        <v>231</v>
      </c>
      <c r="BS107" s="63" t="e">
        <f>2*(SUMPRODUCT($Q85:$Q103,BS85:BS103)+BS104/2)*$O$97</f>
        <v>#VALUE!</v>
      </c>
    </row>
    <row r="108" spans="2:71" x14ac:dyDescent="0.25">
      <c r="D108" s="106"/>
      <c r="F108" s="106" t="s">
        <v>232</v>
      </c>
      <c r="L108" s="113"/>
      <c r="M108" s="114"/>
      <c r="P108" s="106"/>
      <c r="R108" s="106" t="s">
        <v>232</v>
      </c>
      <c r="X108" s="113"/>
      <c r="Y108" s="114"/>
      <c r="AB108" s="106"/>
      <c r="AD108" s="106" t="s">
        <v>232</v>
      </c>
      <c r="AN108" s="106"/>
      <c r="AP108" s="106" t="s">
        <v>232</v>
      </c>
      <c r="AZ108" s="106"/>
      <c r="BB108" s="106" t="s">
        <v>232</v>
      </c>
      <c r="BL108" s="106"/>
      <c r="BN108" s="106" t="s">
        <v>232</v>
      </c>
    </row>
    <row r="109" spans="2:71" x14ac:dyDescent="0.25">
      <c r="E109" s="60">
        <f>C88</f>
        <v>0.5</v>
      </c>
      <c r="F109" s="60">
        <f>1-C88</f>
        <v>0.5</v>
      </c>
      <c r="I109" s="89" t="s">
        <v>233</v>
      </c>
      <c r="J109" s="107" t="e">
        <f>(E109*I107+F109*K107)</f>
        <v>#VALUE!</v>
      </c>
      <c r="L109" s="113"/>
      <c r="M109" s="114"/>
      <c r="Q109" s="60">
        <f>O88</f>
        <v>0.5</v>
      </c>
      <c r="R109" s="60">
        <f>1-O88</f>
        <v>0.5</v>
      </c>
      <c r="U109" s="89" t="s">
        <v>233</v>
      </c>
      <c r="V109" s="107" t="e">
        <f>(Q109*U107+R109*W107)</f>
        <v>#VALUE!</v>
      </c>
      <c r="X109" s="113"/>
      <c r="Y109" s="114"/>
      <c r="AC109" s="60">
        <f>AA88</f>
        <v>0.5</v>
      </c>
      <c r="AD109" s="60">
        <f>1-AA88</f>
        <v>0.5</v>
      </c>
      <c r="AG109" s="89" t="s">
        <v>233</v>
      </c>
      <c r="AH109" s="107" t="e">
        <f>(AC109*AG107+AD109*AI107)</f>
        <v>#VALUE!</v>
      </c>
      <c r="AO109" s="60">
        <f>AM88</f>
        <v>0.5</v>
      </c>
      <c r="AP109" s="60">
        <f>1-AM88</f>
        <v>0.5</v>
      </c>
      <c r="AS109" s="89" t="s">
        <v>233</v>
      </c>
      <c r="AT109" s="107" t="e">
        <f>(AO109*AS107+AP109*AU107)</f>
        <v>#VALUE!</v>
      </c>
      <c r="BA109" s="60">
        <f>AY88</f>
        <v>0.5</v>
      </c>
      <c r="BB109" s="60">
        <f>1-AY88</f>
        <v>0.5</v>
      </c>
      <c r="BE109" s="89" t="s">
        <v>233</v>
      </c>
      <c r="BF109" s="107" t="e">
        <f>(BA109*BE107+BB109*BG107)</f>
        <v>#VALUE!</v>
      </c>
      <c r="BM109" s="60">
        <f>BK88</f>
        <v>0.5</v>
      </c>
      <c r="BN109" s="60">
        <f>1-BK88</f>
        <v>0.5</v>
      </c>
      <c r="BQ109" s="89" t="s">
        <v>233</v>
      </c>
      <c r="BR109" s="107" t="e">
        <f>(BM109*BQ107+BN109*BS107)</f>
        <v>#VALUE!</v>
      </c>
    </row>
    <row r="110" spans="2:71" x14ac:dyDescent="0.25">
      <c r="J110" s="108"/>
      <c r="L110" s="113"/>
      <c r="M110" s="114"/>
      <c r="V110" s="108"/>
      <c r="X110" s="113"/>
      <c r="Y110" s="114"/>
      <c r="AH110" s="108"/>
      <c r="AT110" s="108"/>
      <c r="BF110" s="108"/>
      <c r="BR110" s="108"/>
    </row>
    <row r="111" spans="2:71" x14ac:dyDescent="0.25">
      <c r="B111" s="109"/>
      <c r="C111" s="109"/>
      <c r="D111" s="109"/>
      <c r="E111" s="109"/>
      <c r="F111" s="109"/>
      <c r="G111" s="109"/>
      <c r="H111" s="109"/>
      <c r="I111" s="109"/>
      <c r="J111" s="109"/>
      <c r="K111" s="109"/>
      <c r="L111" s="113"/>
      <c r="M111" s="114"/>
      <c r="N111" s="109"/>
      <c r="O111" s="109"/>
      <c r="P111" s="109"/>
      <c r="Q111" s="109"/>
      <c r="R111" s="109"/>
      <c r="S111" s="109"/>
      <c r="T111" s="109"/>
      <c r="U111" s="109"/>
      <c r="V111" s="109"/>
      <c r="W111" s="109"/>
      <c r="X111" s="113"/>
      <c r="Y111" s="114"/>
      <c r="Z111" s="109"/>
      <c r="AA111" s="109"/>
      <c r="AB111" s="109"/>
      <c r="AC111" s="109"/>
      <c r="AD111" s="109"/>
      <c r="AE111" s="109"/>
      <c r="AF111" s="109"/>
      <c r="AG111" s="109"/>
      <c r="AH111" s="109"/>
      <c r="AI111" s="109"/>
      <c r="AL111" s="109"/>
      <c r="AM111" s="109"/>
      <c r="AN111" s="109"/>
      <c r="AO111" s="109"/>
      <c r="AP111" s="109"/>
      <c r="AQ111" s="109"/>
      <c r="AR111" s="109"/>
      <c r="AS111" s="109"/>
      <c r="AT111" s="109"/>
      <c r="AU111" s="109"/>
      <c r="AX111" s="109"/>
      <c r="AY111" s="109"/>
      <c r="AZ111" s="109"/>
      <c r="BA111" s="109"/>
      <c r="BB111" s="109"/>
      <c r="BC111" s="109"/>
      <c r="BD111" s="109"/>
      <c r="BE111" s="109"/>
      <c r="BF111" s="109"/>
      <c r="BG111" s="109"/>
      <c r="BJ111" s="109"/>
      <c r="BK111" s="109"/>
      <c r="BL111" s="109"/>
      <c r="BM111" s="109"/>
      <c r="BN111" s="109"/>
      <c r="BO111" s="109"/>
      <c r="BP111" s="109"/>
      <c r="BQ111" s="109"/>
      <c r="BR111" s="109"/>
      <c r="BS111" s="109"/>
    </row>
    <row r="112" spans="2:71" x14ac:dyDescent="0.25">
      <c r="B112" s="110"/>
      <c r="C112" s="110"/>
      <c r="D112" s="110"/>
      <c r="E112" s="110"/>
      <c r="F112" s="110"/>
      <c r="G112" s="110"/>
      <c r="H112" s="110"/>
      <c r="I112" s="110"/>
      <c r="J112" s="110"/>
      <c r="K112" s="110"/>
      <c r="N112" s="110"/>
      <c r="O112" s="110"/>
      <c r="P112" s="110"/>
      <c r="Q112" s="110"/>
      <c r="R112" s="110"/>
      <c r="S112" s="110"/>
      <c r="T112" s="110"/>
      <c r="U112" s="110"/>
      <c r="V112" s="110"/>
      <c r="W112" s="110"/>
      <c r="Z112" s="110"/>
      <c r="AA112" s="110"/>
      <c r="AB112" s="110"/>
      <c r="AC112" s="110"/>
      <c r="AD112" s="110"/>
      <c r="AE112" s="110"/>
      <c r="AF112" s="110"/>
      <c r="AG112" s="110"/>
      <c r="AH112" s="110"/>
      <c r="AI112" s="110"/>
      <c r="AL112" s="110"/>
      <c r="AM112" s="110"/>
      <c r="AN112" s="110"/>
      <c r="AO112" s="110"/>
      <c r="AP112" s="110"/>
      <c r="AQ112" s="110"/>
      <c r="AR112" s="110"/>
      <c r="AS112" s="110"/>
      <c r="AT112" s="110"/>
      <c r="AU112" s="110"/>
      <c r="AX112" s="110"/>
      <c r="AY112" s="110"/>
      <c r="AZ112" s="110"/>
      <c r="BA112" s="110"/>
      <c r="BB112" s="110"/>
      <c r="BC112" s="110"/>
      <c r="BD112" s="110"/>
      <c r="BE112" s="110"/>
      <c r="BF112" s="110"/>
      <c r="BG112" s="110"/>
      <c r="BJ112" s="110"/>
      <c r="BK112" s="110"/>
      <c r="BL112" s="110"/>
      <c r="BM112" s="110"/>
      <c r="BN112" s="110"/>
      <c r="BO112" s="110"/>
      <c r="BP112" s="110"/>
      <c r="BQ112" s="110"/>
      <c r="BR112" s="110"/>
      <c r="BS112" s="110"/>
    </row>
  </sheetData>
  <sheetProtection sheet="1" objects="1" scenarios="1"/>
  <mergeCells count="19">
    <mergeCell ref="B2:E2"/>
    <mergeCell ref="H8:I8"/>
    <mergeCell ref="T8:U8"/>
    <mergeCell ref="H44:I44"/>
    <mergeCell ref="H80:I80"/>
    <mergeCell ref="T44:U44"/>
    <mergeCell ref="T80:U80"/>
    <mergeCell ref="AF8:AG8"/>
    <mergeCell ref="AF44:AG44"/>
    <mergeCell ref="AF80:AG80"/>
    <mergeCell ref="AR8:AS8"/>
    <mergeCell ref="AR44:AS44"/>
    <mergeCell ref="AR80:AS80"/>
    <mergeCell ref="BD8:BE8"/>
    <mergeCell ref="BD44:BE44"/>
    <mergeCell ref="BD80:BE80"/>
    <mergeCell ref="BP8:BQ8"/>
    <mergeCell ref="BP44:BQ44"/>
    <mergeCell ref="BP80:BQ80"/>
  </mergeCells>
  <dataValidations count="1">
    <dataValidation allowBlank="1" showInputMessage="1" showErrorMessage="1" prompt="Calculations adapted from those in the CRM spreadsheet provided alongside Band, 2012." sqref="B2" xr:uid="{DFE09361-B838-4A30-87D0-EF3DA3AB7B69}"/>
  </dataValidations>
  <pageMargins left="0.75" right="0.75" top="1" bottom="1" header="0.5" footer="0.5"/>
  <pageSetup paperSize="9" scale="92" orientation="landscape" horizontalDpi="360" verticalDpi="360" r:id="rId1"/>
  <headerFooter alignWithMargins="0"/>
  <ignoredErrors>
    <ignoredError sqref="J13:J32" formula="1"/>
  </ignoredErrors>
  <extLst>
    <ext xmlns:x14="http://schemas.microsoft.com/office/spreadsheetml/2009/9/main" uri="{78C0D931-6437-407d-A8EE-F0AAD7539E65}">
      <x14:conditionalFormattings>
        <x14:conditionalFormatting xmlns:xm="http://schemas.microsoft.com/office/excel/2006/main">
          <x14:cfRule type="expression" priority="20" id="{2DFD0BCB-0431-42A2-A386-3C3F3594F26D}">
            <xm:f>OR('User inputs - run and wind farm'!$E$7="",'User inputs - run and wind farm'!$E$7=1)</xm:f>
            <x14:dxf>
              <font>
                <color theme="0" tint="-0.14996795556505021"/>
              </font>
              <fill>
                <patternFill>
                  <bgColor theme="0" tint="-0.14996795556505021"/>
                </patternFill>
              </fill>
            </x14:dxf>
          </x14:cfRule>
          <xm:sqref>C44:C46 O44:O46 AA44:AA46 AM44:AM46 AY44:AY46 BK44:BK46 C48:C56 O48:O56 AA48:AA56 AM48:AM56 AY48:AY56 BK48:BK56 E48:K68 Q48:W68 C59 O59 AA59 AM59 AY59 BK59 C61 O61 AA61 AM61 AY61 BK61 I71 K71 U71 W71 AG71 AI71 AS71 AU71 BE71 BG71 BQ71 BS71 E73:F73 J73 Q73:R73 V73 AC73:AD73 AH73 AO73:AP73 AT73 BA73:BB73 BF73 BM73:BN73 BR73</xm:sqref>
        </x14:conditionalFormatting>
        <x14:conditionalFormatting xmlns:xm="http://schemas.microsoft.com/office/excel/2006/main">
          <x14:cfRule type="expression" priority="18" id="{B2D578F5-4DCF-4212-9D2A-17333AD08181}">
            <xm:f>'User inputs - run and wind farm'!$E$7&lt;&gt;3</xm:f>
            <x14:dxf>
              <font>
                <color theme="0" tint="-0.14996795556505021"/>
              </font>
              <fill>
                <patternFill>
                  <bgColor theme="0" tint="-0.14996795556505021"/>
                </patternFill>
              </fill>
            </x14:dxf>
          </x14:cfRule>
          <xm:sqref>C80:C82 O80:O82 AA80:AA82 AM80:AM82 AY80:AY82 BK80:BK82 C84:C92 O84:O92 AA84:AA92 AM84:AM92 AY84:AY92 BK84:BK92 E84:K104 Q84:W104 C95 O95 AA95 AM95 AY95 BK95 C97 O97 AA97 AM97 AY97 BK97 I107 K107 U107 W107 AG107 AI107 AS107 AU107 BE107 BG107 BQ107 BS107 E109:F109 J109 Q109:R109 V109 AC109:AD109 AH109 AO109:AP109 AT109 BA109:BB109 BF109 BM109:BN109 BR109</xm:sqref>
        </x14:conditionalFormatting>
        <x14:conditionalFormatting xmlns:xm="http://schemas.microsoft.com/office/excel/2006/main">
          <x14:cfRule type="expression" priority="19" id="{2863FA68-68BC-4CB2-8E7D-12B8FA495012}">
            <xm:f>OR('User inputs - run and wind farm'!$E$7="",'User inputs - run and wind farm'!$E$7=1)</xm:f>
            <x14:dxf>
              <font>
                <color theme="0" tint="-4.9989318521683403E-2"/>
              </font>
            </x14:dxf>
          </x14:cfRule>
          <xm:sqref>D46 P46 D51 P51 AB51 AN51 AZ51 BL51</xm:sqref>
        </x14:conditionalFormatting>
        <x14:conditionalFormatting xmlns:xm="http://schemas.microsoft.com/office/excel/2006/main">
          <x14:cfRule type="expression" priority="17" id="{CBE5A9A7-3379-42AE-9E1A-5E75B63EA6E1}">
            <xm:f>'User inputs - run and wind farm'!$E$7&lt;&gt;3</xm:f>
            <x14:dxf>
              <font>
                <color theme="0" tint="-4.9989318521683403E-2"/>
              </font>
            </x14:dxf>
          </x14:cfRule>
          <xm:sqref>D82 P82 D87 P87 AB87 AN87 AZ87 BL87</xm:sqref>
        </x14:conditionalFormatting>
        <x14:conditionalFormatting xmlns:xm="http://schemas.microsoft.com/office/excel/2006/main">
          <x14:cfRule type="expression" priority="16" id="{C36D49E6-7922-4109-8B6D-9F6733E3086D}">
            <xm:f>OR('User inputs - run and wind farm'!$E$7="",'User inputs - run and wind farm'!$E$7=1)</xm:f>
            <x14:dxf>
              <font>
                <color theme="0" tint="-4.9989318521683403E-2"/>
              </font>
            </x14:dxf>
          </x14:cfRule>
          <xm:sqref>AB46</xm:sqref>
        </x14:conditionalFormatting>
        <x14:conditionalFormatting xmlns:xm="http://schemas.microsoft.com/office/excel/2006/main">
          <x14:cfRule type="expression" priority="15" id="{BD44789F-C390-4451-A8AB-5DE83835968D}">
            <xm:f>'User inputs - run and wind farm'!$E$7&lt;&gt;3</xm:f>
            <x14:dxf>
              <font>
                <color theme="0" tint="-4.9989318521683403E-2"/>
              </font>
            </x14:dxf>
          </x14:cfRule>
          <xm:sqref>AB82</xm:sqref>
        </x14:conditionalFormatting>
        <x14:conditionalFormatting xmlns:xm="http://schemas.microsoft.com/office/excel/2006/main">
          <x14:cfRule type="expression" priority="8" id="{2B756445-2C29-4A32-A3C2-73C5C7440454}">
            <xm:f>OR('User inputs - run and wind farm'!$E$7="",'User inputs - run and wind farm'!$E$7=1)</xm:f>
            <x14:dxf>
              <font>
                <color theme="0" tint="-0.14996795556505021"/>
              </font>
              <fill>
                <patternFill>
                  <bgColor theme="0" tint="-0.14996795556505021"/>
                </patternFill>
              </fill>
            </x14:dxf>
          </x14:cfRule>
          <xm:sqref>AC48:AI68</xm:sqref>
        </x14:conditionalFormatting>
        <x14:conditionalFormatting xmlns:xm="http://schemas.microsoft.com/office/excel/2006/main">
          <x14:cfRule type="expression" priority="4" id="{58C15844-C023-4AD3-906E-8F3EE2431F49}">
            <xm:f>'User inputs - run and wind farm'!$E$7&lt;&gt;3</xm:f>
            <x14:dxf>
              <font>
                <color theme="0" tint="-0.14996795556505021"/>
              </font>
              <fill>
                <patternFill>
                  <bgColor theme="0" tint="-0.14996795556505021"/>
                </patternFill>
              </fill>
            </x14:dxf>
          </x14:cfRule>
          <xm:sqref>AC84:AI104</xm:sqref>
        </x14:conditionalFormatting>
        <x14:conditionalFormatting xmlns:xm="http://schemas.microsoft.com/office/excel/2006/main">
          <x14:cfRule type="expression" priority="14" id="{7A956EA6-B994-4546-BDCE-818ABEBB396F}">
            <xm:f>OR('User inputs - run and wind farm'!$E$7="",'User inputs - run and wind farm'!$E$7=1)</xm:f>
            <x14:dxf>
              <font>
                <color theme="0" tint="-4.9989318521683403E-2"/>
              </font>
            </x14:dxf>
          </x14:cfRule>
          <xm:sqref>AN46</xm:sqref>
        </x14:conditionalFormatting>
        <x14:conditionalFormatting xmlns:xm="http://schemas.microsoft.com/office/excel/2006/main">
          <x14:cfRule type="expression" priority="13" id="{92217406-A5BC-464E-8E5E-E388285F6A4D}">
            <xm:f>'User inputs - run and wind farm'!$E$7&lt;&gt;3</xm:f>
            <x14:dxf>
              <font>
                <color theme="0" tint="-4.9989318521683403E-2"/>
              </font>
            </x14:dxf>
          </x14:cfRule>
          <xm:sqref>AN82</xm:sqref>
        </x14:conditionalFormatting>
        <x14:conditionalFormatting xmlns:xm="http://schemas.microsoft.com/office/excel/2006/main">
          <x14:cfRule type="expression" priority="7" id="{1EDAB14C-A0E0-47BD-80B3-4882DB20DD46}">
            <xm:f>OR('User inputs - run and wind farm'!$E$7="",'User inputs - run and wind farm'!$E$7=1)</xm:f>
            <x14:dxf>
              <font>
                <color theme="0" tint="-0.14996795556505021"/>
              </font>
              <fill>
                <patternFill>
                  <bgColor theme="0" tint="-0.14996795556505021"/>
                </patternFill>
              </fill>
            </x14:dxf>
          </x14:cfRule>
          <xm:sqref>AO48:AU68</xm:sqref>
        </x14:conditionalFormatting>
        <x14:conditionalFormatting xmlns:xm="http://schemas.microsoft.com/office/excel/2006/main">
          <x14:cfRule type="expression" priority="3" id="{4929F887-5CDE-4C69-BC1F-A35FBC474481}">
            <xm:f>'User inputs - run and wind farm'!$E$7&lt;&gt;3</xm:f>
            <x14:dxf>
              <font>
                <color theme="0" tint="-0.14996795556505021"/>
              </font>
              <fill>
                <patternFill>
                  <bgColor theme="0" tint="-0.14996795556505021"/>
                </patternFill>
              </fill>
            </x14:dxf>
          </x14:cfRule>
          <xm:sqref>AO84:AU104</xm:sqref>
        </x14:conditionalFormatting>
        <x14:conditionalFormatting xmlns:xm="http://schemas.microsoft.com/office/excel/2006/main">
          <x14:cfRule type="expression" priority="12" id="{9EAAA1FC-0597-4E5F-A92A-0995C4B71FA6}">
            <xm:f>OR('User inputs - run and wind farm'!$E$7="",'User inputs - run and wind farm'!$E$7=1)</xm:f>
            <x14:dxf>
              <font>
                <color theme="0" tint="-4.9989318521683403E-2"/>
              </font>
            </x14:dxf>
          </x14:cfRule>
          <xm:sqref>AZ46</xm:sqref>
        </x14:conditionalFormatting>
        <x14:conditionalFormatting xmlns:xm="http://schemas.microsoft.com/office/excel/2006/main">
          <x14:cfRule type="expression" priority="11" id="{FB4E8E11-04CD-4528-8719-6A471332DE27}">
            <xm:f>'User inputs - run and wind farm'!$E$7&lt;&gt;3</xm:f>
            <x14:dxf>
              <font>
                <color theme="0" tint="-4.9989318521683403E-2"/>
              </font>
            </x14:dxf>
          </x14:cfRule>
          <xm:sqref>AZ82</xm:sqref>
        </x14:conditionalFormatting>
        <x14:conditionalFormatting xmlns:xm="http://schemas.microsoft.com/office/excel/2006/main">
          <x14:cfRule type="expression" priority="6" id="{35DE9420-D4B6-4FE2-87F0-E122EAE97D34}">
            <xm:f>OR('User inputs - run and wind farm'!$E$7="",'User inputs - run and wind farm'!$E$7=1)</xm:f>
            <x14:dxf>
              <font>
                <color theme="0" tint="-0.14996795556505021"/>
              </font>
              <fill>
                <patternFill>
                  <bgColor theme="0" tint="-0.14996795556505021"/>
                </patternFill>
              </fill>
            </x14:dxf>
          </x14:cfRule>
          <xm:sqref>BA48:BG68</xm:sqref>
        </x14:conditionalFormatting>
        <x14:conditionalFormatting xmlns:xm="http://schemas.microsoft.com/office/excel/2006/main">
          <x14:cfRule type="expression" priority="2" id="{623122A6-BEA2-47F2-9223-881C9A0D670E}">
            <xm:f>'User inputs - run and wind farm'!$E$7&lt;&gt;3</xm:f>
            <x14:dxf>
              <font>
                <color theme="0" tint="-0.14996795556505021"/>
              </font>
              <fill>
                <patternFill>
                  <bgColor theme="0" tint="-0.14996795556505021"/>
                </patternFill>
              </fill>
            </x14:dxf>
          </x14:cfRule>
          <xm:sqref>BA84:BG104</xm:sqref>
        </x14:conditionalFormatting>
        <x14:conditionalFormatting xmlns:xm="http://schemas.microsoft.com/office/excel/2006/main">
          <x14:cfRule type="expression" priority="10" id="{52BC77C0-331F-4066-8910-E0E667FA8D71}">
            <xm:f>OR('User inputs - run and wind farm'!$E$7="",'User inputs - run and wind farm'!$E$7=1)</xm:f>
            <x14:dxf>
              <font>
                <color theme="0" tint="-4.9989318521683403E-2"/>
              </font>
            </x14:dxf>
          </x14:cfRule>
          <xm:sqref>BL46</xm:sqref>
        </x14:conditionalFormatting>
        <x14:conditionalFormatting xmlns:xm="http://schemas.microsoft.com/office/excel/2006/main">
          <x14:cfRule type="expression" priority="9" id="{D95D0ABC-3C6A-4218-ADE7-D32EE94F94B1}">
            <xm:f>'User inputs - run and wind farm'!$E$7&lt;&gt;3</xm:f>
            <x14:dxf>
              <font>
                <color theme="0" tint="-4.9989318521683403E-2"/>
              </font>
            </x14:dxf>
          </x14:cfRule>
          <xm:sqref>BL82</xm:sqref>
        </x14:conditionalFormatting>
        <x14:conditionalFormatting xmlns:xm="http://schemas.microsoft.com/office/excel/2006/main">
          <x14:cfRule type="expression" priority="5" id="{D7273620-ABD5-42E4-8CEB-AE39EE16E13A}">
            <xm:f>OR('User inputs - run and wind farm'!$E$7="",'User inputs - run and wind farm'!$E$7=1)</xm:f>
            <x14:dxf>
              <font>
                <color theme="0" tint="-0.14996795556505021"/>
              </font>
              <fill>
                <patternFill>
                  <bgColor theme="0" tint="-0.14996795556505021"/>
                </patternFill>
              </fill>
            </x14:dxf>
          </x14:cfRule>
          <xm:sqref>BM48:BS68</xm:sqref>
        </x14:conditionalFormatting>
        <x14:conditionalFormatting xmlns:xm="http://schemas.microsoft.com/office/excel/2006/main">
          <x14:cfRule type="expression" priority="1" id="{205BD71D-7782-4693-97E5-BC2A9E9D4801}">
            <xm:f>'User inputs - run and wind farm'!$E$7&lt;&gt;3</xm:f>
            <x14:dxf>
              <font>
                <color theme="0" tint="-0.14996795556505021"/>
              </font>
              <fill>
                <patternFill>
                  <bgColor theme="0" tint="-0.14996795556505021"/>
                </patternFill>
              </fill>
            </x14:dxf>
          </x14:cfRule>
          <xm:sqref>BM84:BS104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85C8-3056-40B3-BB6F-BED181866840}">
  <sheetPr codeName="Sheet5"/>
  <dimension ref="B1:DC135"/>
  <sheetViews>
    <sheetView zoomScale="55" zoomScaleNormal="55" workbookViewId="0"/>
  </sheetViews>
  <sheetFormatPr defaultColWidth="8.7109375" defaultRowHeight="15" x14ac:dyDescent="0.25"/>
  <cols>
    <col min="1" max="1" width="8.7109375" style="87" customWidth="1"/>
    <col min="2" max="2" width="59.28515625" style="87" bestFit="1" customWidth="1"/>
    <col min="3" max="3" width="17.140625" style="87" customWidth="1"/>
    <col min="4" max="15" width="16.7109375" style="87" customWidth="1"/>
    <col min="16" max="16" width="4.85546875" style="87" customWidth="1"/>
    <col min="17" max="17" width="13" style="87" customWidth="1"/>
    <col min="18" max="19" width="7.5703125" style="87" customWidth="1"/>
    <col min="20" max="20" width="59.28515625" style="87" bestFit="1" customWidth="1"/>
    <col min="21" max="21" width="17.140625" style="87" customWidth="1"/>
    <col min="22" max="33" width="16.7109375" style="87" customWidth="1"/>
    <col min="34" max="34" width="4.85546875" style="87" customWidth="1"/>
    <col min="35" max="35" width="13" style="87" customWidth="1"/>
    <col min="36" max="37" width="7.5703125" style="87" customWidth="1"/>
    <col min="38" max="38" width="59.28515625" style="87" bestFit="1" customWidth="1"/>
    <col min="39" max="39" width="17.28515625" style="87" customWidth="1"/>
    <col min="40" max="51" width="16.7109375" style="87" customWidth="1"/>
    <col min="52" max="52" width="4.85546875" style="87" customWidth="1"/>
    <col min="53" max="53" width="13" style="87" customWidth="1"/>
    <col min="54" max="55" width="7.5703125" style="87" customWidth="1"/>
    <col min="56" max="56" width="59.28515625" style="87" bestFit="1" customWidth="1"/>
    <col min="57" max="57" width="17.28515625" style="87" customWidth="1"/>
    <col min="58" max="69" width="16.7109375" style="87" customWidth="1"/>
    <col min="70" max="70" width="4.85546875" style="87" customWidth="1"/>
    <col min="71" max="71" width="13" style="87" customWidth="1"/>
    <col min="72" max="73" width="7.5703125" style="87" customWidth="1"/>
    <col min="74" max="74" width="59.28515625" style="87" bestFit="1" customWidth="1"/>
    <col min="75" max="75" width="17.28515625" style="87" customWidth="1"/>
    <col min="76" max="87" width="16.7109375" style="87" customWidth="1"/>
    <col min="88" max="88" width="4.85546875" style="87" customWidth="1"/>
    <col min="89" max="89" width="13" style="87" customWidth="1"/>
    <col min="90" max="91" width="7.5703125" style="87" customWidth="1"/>
    <col min="92" max="92" width="59.28515625" style="87" bestFit="1" customWidth="1"/>
    <col min="93" max="93" width="16.42578125" style="87" customWidth="1"/>
    <col min="94" max="105" width="16.7109375" style="87" customWidth="1"/>
    <col min="106" max="106" width="4.85546875" style="87" customWidth="1"/>
    <col min="107" max="107" width="13" style="87" customWidth="1"/>
    <col min="108" max="16384" width="8.7109375" style="87"/>
  </cols>
  <sheetData>
    <row r="1" spans="2:94" x14ac:dyDescent="0.25">
      <c r="B1" s="89"/>
    </row>
    <row r="2" spans="2:94" ht="20.25" x14ac:dyDescent="0.3">
      <c r="B2" s="209" t="s">
        <v>909</v>
      </c>
      <c r="C2" s="209"/>
      <c r="D2" s="6"/>
    </row>
    <row r="3" spans="2:94" x14ac:dyDescent="0.25">
      <c r="D3" s="89"/>
    </row>
    <row r="4" spans="2:94" ht="18.75" x14ac:dyDescent="0.3">
      <c r="B4" s="56" t="s">
        <v>304</v>
      </c>
      <c r="D4" s="89"/>
      <c r="R4" s="113"/>
      <c r="S4" s="114"/>
      <c r="T4" s="56" t="s">
        <v>305</v>
      </c>
      <c r="V4" s="89"/>
      <c r="AJ4" s="113"/>
      <c r="AK4" s="114"/>
      <c r="AL4" s="56" t="s">
        <v>667</v>
      </c>
      <c r="AN4" s="89"/>
      <c r="BB4" s="113"/>
      <c r="BC4" s="114"/>
      <c r="BD4" s="56" t="s">
        <v>671</v>
      </c>
      <c r="BF4" s="89"/>
      <c r="BT4" s="113"/>
      <c r="BU4" s="114"/>
      <c r="BV4" s="56" t="s">
        <v>674</v>
      </c>
      <c r="BX4" s="89"/>
      <c r="CL4" s="113"/>
      <c r="CM4" s="114"/>
      <c r="CN4" s="56" t="s">
        <v>677</v>
      </c>
      <c r="CP4" s="89"/>
    </row>
    <row r="5" spans="2:94" x14ac:dyDescent="0.25">
      <c r="D5" s="89"/>
      <c r="R5" s="113"/>
      <c r="S5" s="114"/>
      <c r="V5" s="89"/>
      <c r="AJ5" s="113"/>
      <c r="AK5" s="114"/>
      <c r="AN5" s="89"/>
      <c r="BB5" s="113"/>
      <c r="BC5" s="114"/>
      <c r="BF5" s="89"/>
      <c r="BT5" s="113"/>
      <c r="BU5" s="114"/>
      <c r="BX5" s="89"/>
      <c r="CL5" s="113"/>
      <c r="CM5" s="114"/>
      <c r="CP5" s="89"/>
    </row>
    <row r="6" spans="2:94" x14ac:dyDescent="0.25">
      <c r="B6" s="89" t="s">
        <v>297</v>
      </c>
      <c r="R6" s="113"/>
      <c r="S6" s="114"/>
      <c r="T6" s="89" t="s">
        <v>297</v>
      </c>
      <c r="AJ6" s="113"/>
      <c r="AK6" s="114"/>
      <c r="AL6" s="89" t="s">
        <v>297</v>
      </c>
      <c r="BB6" s="113"/>
      <c r="BC6" s="114"/>
      <c r="BD6" s="89" t="s">
        <v>297</v>
      </c>
      <c r="BT6" s="113"/>
      <c r="BU6" s="114"/>
      <c r="BV6" s="89" t="s">
        <v>297</v>
      </c>
      <c r="CL6" s="113"/>
      <c r="CM6" s="114"/>
      <c r="CN6" s="89" t="s">
        <v>297</v>
      </c>
    </row>
    <row r="7" spans="2:94" x14ac:dyDescent="0.25">
      <c r="B7" s="87" t="s">
        <v>18</v>
      </c>
      <c r="C7" s="40" t="s">
        <v>16</v>
      </c>
      <c r="R7" s="113"/>
      <c r="S7" s="114"/>
      <c r="T7" s="87" t="s">
        <v>18</v>
      </c>
      <c r="U7" s="40" t="s">
        <v>13</v>
      </c>
      <c r="AJ7" s="113"/>
      <c r="AK7" s="114"/>
      <c r="AL7" s="87" t="s">
        <v>18</v>
      </c>
      <c r="AM7" s="40" t="s">
        <v>670</v>
      </c>
      <c r="BB7" s="113"/>
      <c r="BC7" s="114"/>
      <c r="BD7" s="87" t="s">
        <v>18</v>
      </c>
      <c r="BE7" s="40" t="s">
        <v>680</v>
      </c>
      <c r="BT7" s="113"/>
      <c r="BU7" s="114"/>
      <c r="BV7" s="87" t="s">
        <v>18</v>
      </c>
      <c r="BW7" s="40" t="s">
        <v>681</v>
      </c>
      <c r="CL7" s="113"/>
      <c r="CM7" s="114"/>
      <c r="CN7" s="87" t="s">
        <v>18</v>
      </c>
      <c r="CO7" s="40" t="s">
        <v>682</v>
      </c>
    </row>
    <row r="8" spans="2:94" x14ac:dyDescent="0.25">
      <c r="B8" s="87" t="s">
        <v>298</v>
      </c>
      <c r="C8" s="40">
        <f>'Default parameters'!C8</f>
        <v>13.1</v>
      </c>
      <c r="R8" s="113"/>
      <c r="S8" s="114"/>
      <c r="T8" s="87" t="s">
        <v>298</v>
      </c>
      <c r="U8" s="40">
        <f>'Default parameters'!D8</f>
        <v>14.9</v>
      </c>
      <c r="AJ8" s="113"/>
      <c r="AK8" s="114"/>
      <c r="AL8" s="87" t="s">
        <v>298</v>
      </c>
      <c r="AM8" s="40">
        <f>'Default parameters'!$E$8</f>
        <v>13.7</v>
      </c>
      <c r="BB8" s="113"/>
      <c r="BC8" s="114"/>
      <c r="BD8" s="87" t="s">
        <v>298</v>
      </c>
      <c r="BE8" s="40">
        <f>'Default parameters'!$F$8</f>
        <v>13.1</v>
      </c>
      <c r="BT8" s="113"/>
      <c r="BU8" s="114"/>
      <c r="BV8" s="87" t="s">
        <v>298</v>
      </c>
      <c r="BW8" s="40">
        <f>'Default parameters'!$G$8</f>
        <v>12.8</v>
      </c>
      <c r="CL8" s="113"/>
      <c r="CM8" s="114"/>
      <c r="CN8" s="87" t="s">
        <v>298</v>
      </c>
      <c r="CO8" s="40">
        <f>'Default parameters'!$H$8</f>
        <v>14.1</v>
      </c>
    </row>
    <row r="9" spans="2:94" x14ac:dyDescent="0.25">
      <c r="B9" s="87" t="s">
        <v>299</v>
      </c>
      <c r="C9" s="55">
        <f>'User inputs - bird impacts'!F28</f>
        <v>0</v>
      </c>
      <c r="R9" s="113"/>
      <c r="S9" s="114"/>
      <c r="T9" s="87" t="s">
        <v>299</v>
      </c>
      <c r="U9" s="55">
        <f>'User inputs - bird impacts'!H28</f>
        <v>0</v>
      </c>
      <c r="AJ9" s="113"/>
      <c r="AK9" s="114"/>
      <c r="AL9" s="87" t="s">
        <v>299</v>
      </c>
      <c r="AM9" s="55">
        <f>'User inputs - bird impacts'!$J$28</f>
        <v>0</v>
      </c>
      <c r="BB9" s="113"/>
      <c r="BC9" s="114"/>
      <c r="BD9" s="87" t="s">
        <v>299</v>
      </c>
      <c r="BE9" s="55">
        <f>'User inputs - bird impacts'!$L$28</f>
        <v>0</v>
      </c>
      <c r="BT9" s="113"/>
      <c r="BU9" s="114"/>
      <c r="BV9" s="87" t="s">
        <v>299</v>
      </c>
      <c r="BW9" s="55">
        <f>'User inputs - bird impacts'!$N$28</f>
        <v>0</v>
      </c>
      <c r="CL9" s="113"/>
      <c r="CM9" s="114"/>
      <c r="CN9" s="87" t="s">
        <v>299</v>
      </c>
      <c r="CO9" s="55">
        <f>'User inputs - bird impacts'!$P$28</f>
        <v>0</v>
      </c>
    </row>
    <row r="10" spans="2:94" x14ac:dyDescent="0.25">
      <c r="C10" s="92"/>
      <c r="R10" s="113"/>
      <c r="S10" s="114"/>
      <c r="U10" s="92"/>
      <c r="AJ10" s="113"/>
      <c r="AK10" s="114"/>
      <c r="AM10" s="92"/>
      <c r="BB10" s="113"/>
      <c r="BC10" s="114"/>
      <c r="BE10" s="92"/>
      <c r="BT10" s="113"/>
      <c r="BU10" s="114"/>
      <c r="BW10" s="92"/>
      <c r="CL10" s="113"/>
      <c r="CM10" s="114"/>
      <c r="CO10" s="92"/>
    </row>
    <row r="11" spans="2:94" x14ac:dyDescent="0.25">
      <c r="B11" s="89" t="s">
        <v>33</v>
      </c>
      <c r="C11" s="124"/>
      <c r="D11" s="125"/>
      <c r="R11" s="113"/>
      <c r="S11" s="114"/>
      <c r="T11" s="89" t="s">
        <v>33</v>
      </c>
      <c r="U11" s="124"/>
      <c r="V11" s="125"/>
      <c r="AJ11" s="113"/>
      <c r="AK11" s="114"/>
      <c r="AL11" s="89" t="s">
        <v>33</v>
      </c>
      <c r="AM11" s="124"/>
      <c r="AN11" s="125"/>
      <c r="BB11" s="113"/>
      <c r="BC11" s="114"/>
      <c r="BD11" s="89" t="s">
        <v>33</v>
      </c>
      <c r="BE11" s="124"/>
      <c r="BF11" s="125"/>
      <c r="BT11" s="113"/>
      <c r="BU11" s="114"/>
      <c r="BV11" s="89" t="s">
        <v>33</v>
      </c>
      <c r="BW11" s="124"/>
      <c r="BX11" s="125"/>
      <c r="CL11" s="113"/>
      <c r="CM11" s="114"/>
      <c r="CN11" s="89" t="s">
        <v>33</v>
      </c>
      <c r="CO11" s="124"/>
      <c r="CP11" s="125"/>
    </row>
    <row r="12" spans="2:94" x14ac:dyDescent="0.25">
      <c r="B12" s="87" t="s">
        <v>300</v>
      </c>
      <c r="C12" s="40">
        <f>'User inputs - run and wind farm'!$E$15</f>
        <v>0</v>
      </c>
      <c r="D12" s="125"/>
      <c r="R12" s="113"/>
      <c r="S12" s="114"/>
      <c r="T12" s="87" t="s">
        <v>300</v>
      </c>
      <c r="U12" s="40">
        <f>'User inputs - run and wind farm'!$E$15</f>
        <v>0</v>
      </c>
      <c r="V12" s="125"/>
      <c r="AJ12" s="113"/>
      <c r="AK12" s="114"/>
      <c r="AL12" s="87" t="s">
        <v>300</v>
      </c>
      <c r="AM12" s="40">
        <f>'User inputs - run and wind farm'!$E$15</f>
        <v>0</v>
      </c>
      <c r="AN12" s="125"/>
      <c r="BB12" s="113"/>
      <c r="BC12" s="114"/>
      <c r="BD12" s="87" t="s">
        <v>300</v>
      </c>
      <c r="BE12" s="40">
        <f>'User inputs - run and wind farm'!$E$15</f>
        <v>0</v>
      </c>
      <c r="BF12" s="125"/>
      <c r="BT12" s="113"/>
      <c r="BU12" s="114"/>
      <c r="BV12" s="87" t="s">
        <v>300</v>
      </c>
      <c r="BW12" s="40">
        <f>'User inputs - run and wind farm'!$E$15</f>
        <v>0</v>
      </c>
      <c r="BX12" s="125"/>
      <c r="CL12" s="113"/>
      <c r="CM12" s="114"/>
      <c r="CN12" s="87" t="s">
        <v>300</v>
      </c>
      <c r="CO12" s="40">
        <v>52.56</v>
      </c>
      <c r="CP12" s="125"/>
    </row>
    <row r="13" spans="2:94" x14ac:dyDescent="0.25">
      <c r="B13" s="87" t="s">
        <v>21</v>
      </c>
      <c r="C13" s="40">
        <f>'User inputs - run and wind farm'!$E$17</f>
        <v>0</v>
      </c>
      <c r="D13" s="125"/>
      <c r="R13" s="113"/>
      <c r="S13" s="114"/>
      <c r="T13" s="87" t="s">
        <v>21</v>
      </c>
      <c r="U13" s="40">
        <f>'User inputs - run and wind farm'!$E$17</f>
        <v>0</v>
      </c>
      <c r="V13" s="125"/>
      <c r="AJ13" s="113"/>
      <c r="AK13" s="114"/>
      <c r="AL13" s="87" t="s">
        <v>21</v>
      </c>
      <c r="AM13" s="40">
        <f>'User inputs - run and wind farm'!$E$17</f>
        <v>0</v>
      </c>
      <c r="AN13" s="125"/>
      <c r="BB13" s="113"/>
      <c r="BC13" s="114"/>
      <c r="BD13" s="87" t="s">
        <v>21</v>
      </c>
      <c r="BE13" s="40">
        <f>'User inputs - run and wind farm'!$E$17</f>
        <v>0</v>
      </c>
      <c r="BF13" s="125"/>
      <c r="BT13" s="113"/>
      <c r="BU13" s="114"/>
      <c r="BV13" s="87" t="s">
        <v>21</v>
      </c>
      <c r="BW13" s="40">
        <f>'User inputs - run and wind farm'!$E$17</f>
        <v>0</v>
      </c>
      <c r="BX13" s="125"/>
      <c r="CL13" s="113"/>
      <c r="CM13" s="114"/>
      <c r="CN13" s="87" t="s">
        <v>21</v>
      </c>
      <c r="CO13" s="40">
        <v>4</v>
      </c>
      <c r="CP13" s="125"/>
    </row>
    <row r="14" spans="2:94" x14ac:dyDescent="0.25">
      <c r="B14" s="87" t="s">
        <v>301</v>
      </c>
      <c r="C14" s="40">
        <f>'User inputs - run and wind farm'!$E$19/2</f>
        <v>0</v>
      </c>
      <c r="D14" s="125"/>
      <c r="R14" s="113"/>
      <c r="S14" s="114"/>
      <c r="T14" s="87" t="s">
        <v>301</v>
      </c>
      <c r="U14" s="40">
        <f>'User inputs - run and wind farm'!$E$19/2</f>
        <v>0</v>
      </c>
      <c r="V14" s="125"/>
      <c r="AJ14" s="113"/>
      <c r="AK14" s="114"/>
      <c r="AL14" s="87" t="s">
        <v>301</v>
      </c>
      <c r="AM14" s="40">
        <f>'User inputs - run and wind farm'!$E$19/2</f>
        <v>0</v>
      </c>
      <c r="AN14" s="125"/>
      <c r="BB14" s="113"/>
      <c r="BC14" s="114"/>
      <c r="BD14" s="87" t="s">
        <v>301</v>
      </c>
      <c r="BE14" s="40">
        <f>'User inputs - run and wind farm'!$E$19/2</f>
        <v>0</v>
      </c>
      <c r="BF14" s="125"/>
      <c r="BT14" s="113"/>
      <c r="BU14" s="114"/>
      <c r="BV14" s="87" t="s">
        <v>301</v>
      </c>
      <c r="BW14" s="40">
        <f>'User inputs - run and wind farm'!$E$19/2</f>
        <v>0</v>
      </c>
      <c r="BX14" s="125"/>
      <c r="CL14" s="113"/>
      <c r="CM14" s="114"/>
      <c r="CN14" s="87" t="s">
        <v>301</v>
      </c>
      <c r="CO14" s="40">
        <v>62.5</v>
      </c>
      <c r="CP14" s="125"/>
    </row>
    <row r="15" spans="2:94" x14ac:dyDescent="0.25">
      <c r="B15" s="87" t="s">
        <v>302</v>
      </c>
      <c r="C15" s="40">
        <f>'User inputs - run and wind farm'!$E$30</f>
        <v>0</v>
      </c>
      <c r="D15" s="125"/>
      <c r="R15" s="113"/>
      <c r="S15" s="114"/>
      <c r="T15" s="87" t="s">
        <v>302</v>
      </c>
      <c r="U15" s="40">
        <f>'User inputs - run and wind farm'!$E$30</f>
        <v>0</v>
      </c>
      <c r="V15" s="125"/>
      <c r="AJ15" s="113"/>
      <c r="AK15" s="114"/>
      <c r="AL15" s="87" t="s">
        <v>302</v>
      </c>
      <c r="AM15" s="40">
        <f>'User inputs - run and wind farm'!$E$30</f>
        <v>0</v>
      </c>
      <c r="AN15" s="125"/>
      <c r="BB15" s="113"/>
      <c r="BC15" s="114"/>
      <c r="BD15" s="87" t="s">
        <v>302</v>
      </c>
      <c r="BE15" s="40">
        <f>'User inputs - run and wind farm'!$E$30</f>
        <v>0</v>
      </c>
      <c r="BF15" s="125"/>
      <c r="BT15" s="113"/>
      <c r="BU15" s="114"/>
      <c r="BV15" s="87" t="s">
        <v>302</v>
      </c>
      <c r="BW15" s="40">
        <f>'User inputs - run and wind farm'!$E$30</f>
        <v>0</v>
      </c>
      <c r="BX15" s="125"/>
      <c r="CL15" s="113"/>
      <c r="CM15" s="114"/>
      <c r="CN15" s="87" t="s">
        <v>302</v>
      </c>
      <c r="CO15" s="40">
        <v>40</v>
      </c>
      <c r="CP15" s="125"/>
    </row>
    <row r="16" spans="2:94" ht="17.25" x14ac:dyDescent="0.25">
      <c r="B16" s="87" t="s">
        <v>891</v>
      </c>
      <c r="C16" s="40">
        <f>C13*PI()*C14*C14</f>
        <v>0</v>
      </c>
      <c r="D16" s="125"/>
      <c r="R16" s="113"/>
      <c r="S16" s="114"/>
      <c r="T16" s="87" t="s">
        <v>891</v>
      </c>
      <c r="U16" s="40">
        <f>U13*PI()*U14*U14</f>
        <v>0</v>
      </c>
      <c r="V16" s="125"/>
      <c r="AJ16" s="113"/>
      <c r="AK16" s="114"/>
      <c r="AL16" s="87" t="s">
        <v>891</v>
      </c>
      <c r="AM16" s="40">
        <f>AM13*PI()*AM14*AM14</f>
        <v>0</v>
      </c>
      <c r="AN16" s="125"/>
      <c r="BB16" s="113"/>
      <c r="BC16" s="114"/>
      <c r="BD16" s="87" t="s">
        <v>891</v>
      </c>
      <c r="BE16" s="40">
        <f>BE13*PI()*BE14*BE14</f>
        <v>0</v>
      </c>
      <c r="BF16" s="125"/>
      <c r="BT16" s="113"/>
      <c r="BU16" s="114"/>
      <c r="BV16" s="87" t="s">
        <v>891</v>
      </c>
      <c r="BW16" s="40">
        <f>BW13*PI()*BW14*BW14</f>
        <v>0</v>
      </c>
      <c r="BX16" s="125"/>
      <c r="CL16" s="113"/>
      <c r="CM16" s="114"/>
      <c r="CN16" s="87" t="s">
        <v>891</v>
      </c>
      <c r="CO16" s="40">
        <f>CO13*PI()*CO14*CO14</f>
        <v>49087.385212340516</v>
      </c>
      <c r="CP16" s="125"/>
    </row>
    <row r="17" spans="2:105" x14ac:dyDescent="0.25">
      <c r="C17" s="126"/>
      <c r="D17" s="125"/>
      <c r="R17" s="113"/>
      <c r="S17" s="114"/>
      <c r="U17" s="126"/>
      <c r="V17" s="125"/>
      <c r="AJ17" s="113"/>
      <c r="AK17" s="114"/>
      <c r="AM17" s="126"/>
      <c r="AN17" s="125"/>
      <c r="BB17" s="113"/>
      <c r="BC17" s="114"/>
      <c r="BE17" s="126"/>
      <c r="BF17" s="125"/>
      <c r="BT17" s="113"/>
      <c r="BU17" s="114"/>
      <c r="BW17" s="126"/>
      <c r="BX17" s="125"/>
      <c r="CL17" s="113"/>
      <c r="CM17" s="114"/>
      <c r="CO17" s="126"/>
      <c r="CP17" s="125"/>
    </row>
    <row r="18" spans="2:105" x14ac:dyDescent="0.25">
      <c r="B18" s="87" t="s">
        <v>278</v>
      </c>
      <c r="D18" s="92" t="s">
        <v>0</v>
      </c>
      <c r="E18" s="92" t="s">
        <v>1</v>
      </c>
      <c r="F18" s="92" t="s">
        <v>2</v>
      </c>
      <c r="G18" s="92" t="s">
        <v>3</v>
      </c>
      <c r="H18" s="92" t="s">
        <v>4</v>
      </c>
      <c r="I18" s="92" t="s">
        <v>5</v>
      </c>
      <c r="J18" s="92" t="s">
        <v>6</v>
      </c>
      <c r="K18" s="92" t="s">
        <v>7</v>
      </c>
      <c r="L18" s="92" t="s">
        <v>8</v>
      </c>
      <c r="M18" s="92" t="s">
        <v>9</v>
      </c>
      <c r="N18" s="92" t="s">
        <v>10</v>
      </c>
      <c r="O18" s="92" t="s">
        <v>11</v>
      </c>
      <c r="R18" s="113"/>
      <c r="S18" s="114"/>
      <c r="T18" s="87" t="s">
        <v>278</v>
      </c>
      <c r="V18" s="92" t="s">
        <v>0</v>
      </c>
      <c r="W18" s="92" t="s">
        <v>1</v>
      </c>
      <c r="X18" s="92" t="s">
        <v>2</v>
      </c>
      <c r="Y18" s="92" t="s">
        <v>3</v>
      </c>
      <c r="Z18" s="92" t="s">
        <v>4</v>
      </c>
      <c r="AA18" s="92" t="s">
        <v>5</v>
      </c>
      <c r="AB18" s="92" t="s">
        <v>6</v>
      </c>
      <c r="AC18" s="92" t="s">
        <v>7</v>
      </c>
      <c r="AD18" s="92" t="s">
        <v>8</v>
      </c>
      <c r="AE18" s="92" t="s">
        <v>9</v>
      </c>
      <c r="AF18" s="92" t="s">
        <v>10</v>
      </c>
      <c r="AG18" s="92" t="s">
        <v>11</v>
      </c>
      <c r="AJ18" s="113"/>
      <c r="AK18" s="114"/>
      <c r="AL18" s="87" t="s">
        <v>278</v>
      </c>
      <c r="AN18" s="92" t="s">
        <v>0</v>
      </c>
      <c r="AO18" s="92" t="s">
        <v>1</v>
      </c>
      <c r="AP18" s="92" t="s">
        <v>2</v>
      </c>
      <c r="AQ18" s="92" t="s">
        <v>3</v>
      </c>
      <c r="AR18" s="92" t="s">
        <v>4</v>
      </c>
      <c r="AS18" s="92" t="s">
        <v>5</v>
      </c>
      <c r="AT18" s="92" t="s">
        <v>6</v>
      </c>
      <c r="AU18" s="92" t="s">
        <v>7</v>
      </c>
      <c r="AV18" s="92" t="s">
        <v>8</v>
      </c>
      <c r="AW18" s="92" t="s">
        <v>9</v>
      </c>
      <c r="AX18" s="92" t="s">
        <v>10</v>
      </c>
      <c r="AY18" s="92" t="s">
        <v>11</v>
      </c>
      <c r="BB18" s="113"/>
      <c r="BC18" s="114"/>
      <c r="BD18" s="87" t="s">
        <v>278</v>
      </c>
      <c r="BF18" s="92" t="s">
        <v>0</v>
      </c>
      <c r="BG18" s="92" t="s">
        <v>1</v>
      </c>
      <c r="BH18" s="92" t="s">
        <v>2</v>
      </c>
      <c r="BI18" s="92" t="s">
        <v>3</v>
      </c>
      <c r="BJ18" s="92" t="s">
        <v>4</v>
      </c>
      <c r="BK18" s="92" t="s">
        <v>5</v>
      </c>
      <c r="BL18" s="92" t="s">
        <v>6</v>
      </c>
      <c r="BM18" s="92" t="s">
        <v>7</v>
      </c>
      <c r="BN18" s="92" t="s">
        <v>8</v>
      </c>
      <c r="BO18" s="92" t="s">
        <v>9</v>
      </c>
      <c r="BP18" s="92" t="s">
        <v>10</v>
      </c>
      <c r="BQ18" s="92" t="s">
        <v>11</v>
      </c>
      <c r="BT18" s="113"/>
      <c r="BU18" s="114"/>
      <c r="BV18" s="87" t="s">
        <v>278</v>
      </c>
      <c r="BX18" s="92" t="s">
        <v>0</v>
      </c>
      <c r="BY18" s="92" t="s">
        <v>1</v>
      </c>
      <c r="BZ18" s="92" t="s">
        <v>2</v>
      </c>
      <c r="CA18" s="92" t="s">
        <v>3</v>
      </c>
      <c r="CB18" s="92" t="s">
        <v>4</v>
      </c>
      <c r="CC18" s="92" t="s">
        <v>5</v>
      </c>
      <c r="CD18" s="92" t="s">
        <v>6</v>
      </c>
      <c r="CE18" s="92" t="s">
        <v>7</v>
      </c>
      <c r="CF18" s="92" t="s">
        <v>8</v>
      </c>
      <c r="CG18" s="92" t="s">
        <v>9</v>
      </c>
      <c r="CH18" s="92" t="s">
        <v>10</v>
      </c>
      <c r="CI18" s="92" t="s">
        <v>11</v>
      </c>
      <c r="CL18" s="113"/>
      <c r="CM18" s="114"/>
      <c r="CN18" s="87" t="s">
        <v>278</v>
      </c>
      <c r="CP18" s="92" t="s">
        <v>0</v>
      </c>
      <c r="CQ18" s="92" t="s">
        <v>1</v>
      </c>
      <c r="CR18" s="92" t="s">
        <v>2</v>
      </c>
      <c r="CS18" s="92" t="s">
        <v>3</v>
      </c>
      <c r="CT18" s="92" t="s">
        <v>4</v>
      </c>
      <c r="CU18" s="92" t="s">
        <v>5</v>
      </c>
      <c r="CV18" s="92" t="s">
        <v>6</v>
      </c>
      <c r="CW18" s="92" t="s">
        <v>7</v>
      </c>
      <c r="CX18" s="92" t="s">
        <v>8</v>
      </c>
      <c r="CY18" s="92" t="s">
        <v>9</v>
      </c>
      <c r="CZ18" s="92" t="s">
        <v>10</v>
      </c>
      <c r="DA18" s="92" t="s">
        <v>11</v>
      </c>
    </row>
    <row r="19" spans="2:105" ht="10.5" customHeight="1" x14ac:dyDescent="0.25">
      <c r="D19" s="92"/>
      <c r="E19" s="92"/>
      <c r="F19" s="92"/>
      <c r="G19" s="92"/>
      <c r="H19" s="92"/>
      <c r="I19" s="92"/>
      <c r="J19" s="92"/>
      <c r="K19" s="92"/>
      <c r="L19" s="92"/>
      <c r="M19" s="92"/>
      <c r="N19" s="92"/>
      <c r="O19" s="92"/>
      <c r="R19" s="113"/>
      <c r="S19" s="114"/>
      <c r="V19" s="92"/>
      <c r="W19" s="92"/>
      <c r="X19" s="92"/>
      <c r="Y19" s="92"/>
      <c r="Z19" s="92"/>
      <c r="AA19" s="92"/>
      <c r="AB19" s="92"/>
      <c r="AC19" s="92"/>
      <c r="AD19" s="92"/>
      <c r="AE19" s="92"/>
      <c r="AF19" s="92"/>
      <c r="AG19" s="92"/>
      <c r="AJ19" s="113"/>
      <c r="AK19" s="114"/>
      <c r="AN19" s="92"/>
      <c r="AO19" s="92"/>
      <c r="AP19" s="92"/>
      <c r="AQ19" s="92"/>
      <c r="AR19" s="92"/>
      <c r="AS19" s="92"/>
      <c r="AT19" s="92"/>
      <c r="AU19" s="92"/>
      <c r="AV19" s="92"/>
      <c r="AW19" s="92"/>
      <c r="AX19" s="92"/>
      <c r="AY19" s="92"/>
      <c r="BB19" s="113"/>
      <c r="BC19" s="114"/>
      <c r="BF19" s="92"/>
      <c r="BG19" s="92"/>
      <c r="BH19" s="92"/>
      <c r="BI19" s="92"/>
      <c r="BJ19" s="92"/>
      <c r="BK19" s="92"/>
      <c r="BL19" s="92"/>
      <c r="BM19" s="92"/>
      <c r="BN19" s="92"/>
      <c r="BO19" s="92"/>
      <c r="BP19" s="92"/>
      <c r="BQ19" s="92"/>
      <c r="BT19" s="113"/>
      <c r="BU19" s="114"/>
      <c r="BX19" s="92"/>
      <c r="BY19" s="92"/>
      <c r="BZ19" s="92"/>
      <c r="CA19" s="92"/>
      <c r="CB19" s="92"/>
      <c r="CC19" s="92"/>
      <c r="CD19" s="92"/>
      <c r="CE19" s="92"/>
      <c r="CF19" s="92"/>
      <c r="CG19" s="92"/>
      <c r="CH19" s="92"/>
      <c r="CI19" s="92"/>
      <c r="CL19" s="113"/>
      <c r="CM19" s="114"/>
      <c r="CP19" s="92"/>
      <c r="CQ19" s="92"/>
      <c r="CR19" s="92"/>
      <c r="CS19" s="92"/>
      <c r="CT19" s="92"/>
      <c r="CU19" s="92"/>
      <c r="CV19" s="92"/>
      <c r="CW19" s="92"/>
      <c r="CX19" s="92"/>
      <c r="CY19" s="92"/>
      <c r="CZ19" s="92"/>
      <c r="DA19" s="92"/>
    </row>
    <row r="20" spans="2:105" ht="60" customHeight="1" x14ac:dyDescent="0.25">
      <c r="B20" s="87" t="s">
        <v>279</v>
      </c>
      <c r="D20" s="127" t="str">
        <f>VLOOKUP(D18,'Default parameters'!$K$5:$W$16,2,FALSE)</f>
        <v>Return migration</v>
      </c>
      <c r="E20" s="127" t="str">
        <f>VLOOKUP(E18,'Default parameters'!$K$5:$W$16,2,FALSE)</f>
        <v>Return migration</v>
      </c>
      <c r="F20" s="127" t="str">
        <f>VLOOKUP(F18,'Default parameters'!$K$5:$W$16,2,FALSE)</f>
        <v>Return migration</v>
      </c>
      <c r="G20" s="127" t="str">
        <f>VLOOKUP(G18,'Default parameters'!$K$5:$W$16,2,FALSE)</f>
        <v>Return migration</v>
      </c>
      <c r="H20" s="127" t="str">
        <f>VLOOKUP(H18,'Default parameters'!$K$5:$W$16,2,FALSE)</f>
        <v>Breeding</v>
      </c>
      <c r="I20" s="127" t="str">
        <f>VLOOKUP(I18,'Default parameters'!$K$5:$W$16,2,FALSE)</f>
        <v>Breeding</v>
      </c>
      <c r="J20" s="127" t="str">
        <f>VLOOKUP(J18,'Default parameters'!$K$5:$W$16,2,FALSE)</f>
        <v>Breeding</v>
      </c>
      <c r="K20" s="127" t="str">
        <f>VLOOKUP(K18,'Default parameters'!$K$5:$W$16,2,FALSE)</f>
        <v>Post-breeding migration</v>
      </c>
      <c r="L20" s="127" t="str">
        <f>VLOOKUP(L18,'Default parameters'!$K$5:$W$16,2,FALSE)</f>
        <v>Post-breeding migration</v>
      </c>
      <c r="M20" s="127" t="str">
        <f>VLOOKUP(M18,'Default parameters'!$K$5:$W$16,2,FALSE)</f>
        <v>Post-breeding migration</v>
      </c>
      <c r="N20" s="127" t="str">
        <f>VLOOKUP(N18,'Default parameters'!$K$5:$W$16,2,FALSE)</f>
        <v>Post-breeding migration</v>
      </c>
      <c r="O20" s="127" t="str">
        <f>VLOOKUP(O18,'Default parameters'!$K$5:$W$16,2,FALSE)</f>
        <v>Post-breeding migration</v>
      </c>
      <c r="R20" s="113"/>
      <c r="S20" s="114"/>
      <c r="T20" s="87" t="s">
        <v>279</v>
      </c>
      <c r="V20" s="127" t="str">
        <f>VLOOKUP(V18,'Default parameters'!$K$5:$W$16,4,FALSE)</f>
        <v>Return migration</v>
      </c>
      <c r="W20" s="127" t="str">
        <f>VLOOKUP(W18,'Default parameters'!$K$5:$W$16,4,FALSE)</f>
        <v>Return migration</v>
      </c>
      <c r="X20" s="127" t="str">
        <f>VLOOKUP(X18,'Default parameters'!$K$5:$W$16,4,FALSE)</f>
        <v>Return migration</v>
      </c>
      <c r="Y20" s="127" t="str">
        <f>VLOOKUP(Y18,'Default parameters'!$K$5:$W$16,4,FALSE)</f>
        <v>Breeding</v>
      </c>
      <c r="Z20" s="127" t="str">
        <f>VLOOKUP(Z18,'Default parameters'!$K$5:$W$16,4,FALSE)</f>
        <v>Breeding</v>
      </c>
      <c r="AA20" s="127" t="str">
        <f>VLOOKUP(AA18,'Default parameters'!$K$5:$W$16,4,FALSE)</f>
        <v>Breeding</v>
      </c>
      <c r="AB20" s="127" t="str">
        <f>VLOOKUP(AB18,'Default parameters'!$K$5:$W$16,4,FALSE)</f>
        <v>Breeding</v>
      </c>
      <c r="AC20" s="127" t="str">
        <f>VLOOKUP(AC18,'Default parameters'!$K$5:$W$16,4,FALSE)</f>
        <v>Breeding</v>
      </c>
      <c r="AD20" s="127" t="str">
        <f>VLOOKUP(AD18,'Default parameters'!$K$5:$W$16,4,FALSE)</f>
        <v>Post-breeding migration</v>
      </c>
      <c r="AE20" s="127" t="str">
        <f>VLOOKUP(AE18,'Default parameters'!$K$5:$W$16,4,FALSE)</f>
        <v>Post-breeding migration</v>
      </c>
      <c r="AF20" s="127" t="str">
        <f>VLOOKUP(AF18,'Default parameters'!$K$5:$W$16,4,FALSE)</f>
        <v>Post-breeding migration</v>
      </c>
      <c r="AG20" s="127" t="str">
        <f>VLOOKUP(AG18,'Default parameters'!$K$5:$W$16,4,FALSE)</f>
        <v>Return migration</v>
      </c>
      <c r="AJ20" s="113"/>
      <c r="AK20" s="114"/>
      <c r="AL20" s="87" t="s">
        <v>279</v>
      </c>
      <c r="AN20" s="127" t="str">
        <f>VLOOKUP(AN18,'Default parameters'!$K$5:$W$16,6,FALSE)</f>
        <v>Non-breeding</v>
      </c>
      <c r="AO20" s="127" t="str">
        <f>VLOOKUP(AO18,'Default parameters'!$K$5:$W$16,6,FALSE)</f>
        <v>Non-breeding</v>
      </c>
      <c r="AP20" s="127" t="str">
        <f>VLOOKUP(AP18,'Default parameters'!$K$5:$W$16,6,FALSE)</f>
        <v>Breeding</v>
      </c>
      <c r="AQ20" s="127" t="str">
        <f>VLOOKUP(AQ18,'Default parameters'!$K$5:$W$16,6,FALSE)</f>
        <v>Breeding</v>
      </c>
      <c r="AR20" s="127" t="str">
        <f>VLOOKUP(AR18,'Default parameters'!$K$5:$W$16,6,FALSE)</f>
        <v>Breeding</v>
      </c>
      <c r="AS20" s="127" t="str">
        <f>VLOOKUP(AS18,'Default parameters'!$K$5:$W$16,6,FALSE)</f>
        <v>Breeding</v>
      </c>
      <c r="AT20" s="127" t="str">
        <f>VLOOKUP(AT18,'Default parameters'!$K$5:$W$16,6,FALSE)</f>
        <v>Breeding</v>
      </c>
      <c r="AU20" s="127" t="str">
        <f>VLOOKUP(AU18,'Default parameters'!$K$5:$W$16,6,FALSE)</f>
        <v>Breeding</v>
      </c>
      <c r="AV20" s="127" t="str">
        <f>VLOOKUP(AV18,'Default parameters'!$K$5:$W$16,6,FALSE)</f>
        <v>Non-breeding</v>
      </c>
      <c r="AW20" s="127" t="str">
        <f>VLOOKUP(AW18,'Default parameters'!$K$5:$W$16,6,FALSE)</f>
        <v>Non-breeding</v>
      </c>
      <c r="AX20" s="127" t="str">
        <f>VLOOKUP(AX18,'Default parameters'!$K$5:$W$16,6,FALSE)</f>
        <v>Non-breeding</v>
      </c>
      <c r="AY20" s="127" t="str">
        <f>VLOOKUP(AY18,'Default parameters'!$K$5:$W$16,6,FALSE)</f>
        <v>Non-breeding</v>
      </c>
      <c r="BB20" s="113"/>
      <c r="BC20" s="114"/>
      <c r="BD20" s="87" t="s">
        <v>279</v>
      </c>
      <c r="BF20" s="127" t="str">
        <f>VLOOKUP(BF18,'Default parameters'!$K$5:$W$16,8,FALSE)</f>
        <v>Non-breeding</v>
      </c>
      <c r="BG20" s="127" t="str">
        <f>VLOOKUP(BG18,'Default parameters'!$K$5:$W$16,8,FALSE)</f>
        <v>Non-breeding</v>
      </c>
      <c r="BH20" s="127" t="str">
        <f>VLOOKUP(BH18,'Default parameters'!$K$5:$W$16,8,FALSE)</f>
        <v>Return migration</v>
      </c>
      <c r="BI20" s="127" t="str">
        <f>VLOOKUP(BI18,'Default parameters'!$K$5:$W$16,8,FALSE)</f>
        <v>Return migration</v>
      </c>
      <c r="BJ20" s="127" t="str">
        <f>VLOOKUP(BJ18,'Default parameters'!$K$5:$W$16,8,FALSE)</f>
        <v>Breeding</v>
      </c>
      <c r="BK20" s="127" t="str">
        <f>VLOOKUP(BK18,'Default parameters'!$K$5:$W$16,8,FALSE)</f>
        <v>Breeding</v>
      </c>
      <c r="BL20" s="127" t="str">
        <f>VLOOKUP(BL18,'Default parameters'!$K$5:$W$16,8,FALSE)</f>
        <v>Breeding</v>
      </c>
      <c r="BM20" s="127" t="str">
        <f>VLOOKUP(BM18,'Default parameters'!$K$5:$W$16,8,FALSE)</f>
        <v>Post-breeding migration</v>
      </c>
      <c r="BN20" s="127" t="str">
        <f>VLOOKUP(BN18,'Default parameters'!$K$5:$W$16,8,FALSE)</f>
        <v>Post-breeding migration</v>
      </c>
      <c r="BO20" s="127" t="str">
        <f>VLOOKUP(BO18,'Default parameters'!$K$5:$W$16,8,FALSE)</f>
        <v>Post-breeding migration</v>
      </c>
      <c r="BP20" s="127" t="str">
        <f>VLOOKUP(BP18,'Default parameters'!$K$5:$W$16,8,FALSE)</f>
        <v>Non-breeding</v>
      </c>
      <c r="BQ20" s="127" t="str">
        <f>VLOOKUP(BQ18,'Default parameters'!$K$5:$W$16,8,FALSE)</f>
        <v>Non-breeding</v>
      </c>
      <c r="BT20" s="113"/>
      <c r="BU20" s="114"/>
      <c r="BV20" s="87" t="s">
        <v>279</v>
      </c>
      <c r="BX20" s="127" t="str">
        <f>VLOOKUP(BX18,'Default parameters'!$K$5:$W$16,10,FALSE)</f>
        <v>Non-breeding</v>
      </c>
      <c r="BY20" s="127" t="str">
        <f>VLOOKUP(BY18,'Default parameters'!$K$5:$W$16,10,FALSE)</f>
        <v>Non-breeding</v>
      </c>
      <c r="BZ20" s="127" t="str">
        <f>VLOOKUP(BZ18,'Default parameters'!$K$5:$W$16,10,FALSE)</f>
        <v>Breeding</v>
      </c>
      <c r="CA20" s="127" t="str">
        <f>VLOOKUP(CA18,'Default parameters'!$K$5:$W$16,10,FALSE)</f>
        <v>Breeding</v>
      </c>
      <c r="CB20" s="127" t="str">
        <f>VLOOKUP(CB18,'Default parameters'!$K$5:$W$16,10,FALSE)</f>
        <v>Breeding</v>
      </c>
      <c r="CC20" s="127" t="str">
        <f>VLOOKUP(CC18,'Default parameters'!$K$5:$W$16,10,FALSE)</f>
        <v>Breeding</v>
      </c>
      <c r="CD20" s="127" t="str">
        <f>VLOOKUP(CD18,'Default parameters'!$K$5:$W$16,10,FALSE)</f>
        <v>Breeding</v>
      </c>
      <c r="CE20" s="127" t="str">
        <f>VLOOKUP(CE18,'Default parameters'!$K$5:$W$16,10,FALSE)</f>
        <v>Breeding</v>
      </c>
      <c r="CF20" s="127" t="str">
        <f>VLOOKUP(CF18,'Default parameters'!$K$5:$W$16,10,FALSE)</f>
        <v>Non-breeding</v>
      </c>
      <c r="CG20" s="127" t="str">
        <f>VLOOKUP(CG18,'Default parameters'!$K$5:$W$16,10,FALSE)</f>
        <v>Non-breeding</v>
      </c>
      <c r="CH20" s="127" t="str">
        <f>VLOOKUP(CH18,'Default parameters'!$K$5:$W$16,10,FALSE)</f>
        <v>Non-breeding</v>
      </c>
      <c r="CI20" s="127" t="str">
        <f>VLOOKUP(CI18,'Default parameters'!$K$5:$W$16,10,FALSE)</f>
        <v>Non-breeding</v>
      </c>
      <c r="CL20" s="113"/>
      <c r="CM20" s="114"/>
      <c r="CN20" s="87" t="s">
        <v>279</v>
      </c>
      <c r="CP20" s="127" t="str">
        <f>VLOOKUP(CP18,'Default parameters'!$K$5:$W$16,12,FALSE)</f>
        <v>NA</v>
      </c>
      <c r="CQ20" s="127" t="str">
        <f>VLOOKUP(CQ18,'Default parameters'!$K$5:$W$16,12,FALSE)</f>
        <v>NA</v>
      </c>
      <c r="CR20" s="127" t="str">
        <f>VLOOKUP(CR18,'Default parameters'!$K$5:$W$16,12,FALSE)</f>
        <v>Return migration</v>
      </c>
      <c r="CS20" s="127" t="str">
        <f>VLOOKUP(CS18,'Default parameters'!$K$5:$W$16,12,FALSE)</f>
        <v>Return migration</v>
      </c>
      <c r="CT20" s="127" t="str">
        <f>VLOOKUP(CT18,'Default parameters'!$K$5:$W$16,12,FALSE)</f>
        <v>Return migration</v>
      </c>
      <c r="CU20" s="127" t="str">
        <f>VLOOKUP(CU18,'Default parameters'!$K$5:$W$16,12,FALSE)</f>
        <v>Breeding</v>
      </c>
      <c r="CV20" s="127" t="str">
        <f>VLOOKUP(CV18,'Default parameters'!$K$5:$W$16,12,FALSE)</f>
        <v>Breeding</v>
      </c>
      <c r="CW20" s="127" t="str">
        <f>VLOOKUP(CW18,'Default parameters'!$K$5:$W$16,12,FALSE)</f>
        <v>Post-breeding migration</v>
      </c>
      <c r="CX20" s="127" t="str">
        <f>VLOOKUP(CX18,'Default parameters'!$K$5:$W$16,12,FALSE)</f>
        <v>Post-breeding migration</v>
      </c>
      <c r="CY20" s="127" t="str">
        <f>VLOOKUP(CY18,'Default parameters'!$K$5:$W$16,12,FALSE)</f>
        <v>Post-breeding migration</v>
      </c>
      <c r="CZ20" s="127" t="str">
        <f>VLOOKUP(CZ18,'Default parameters'!$K$5:$W$16,12,FALSE)</f>
        <v>NA</v>
      </c>
      <c r="DA20" s="127" t="str">
        <f>VLOOKUP(DA18,'Default parameters'!$K$5:$W$16,12,FALSE)</f>
        <v>NA</v>
      </c>
    </row>
    <row r="21" spans="2:105" ht="10.5" customHeight="1" x14ac:dyDescent="0.25">
      <c r="D21" s="128"/>
      <c r="E21" s="128"/>
      <c r="F21" s="128"/>
      <c r="G21" s="128"/>
      <c r="H21" s="128"/>
      <c r="I21" s="128"/>
      <c r="J21" s="128"/>
      <c r="K21" s="128"/>
      <c r="L21" s="128"/>
      <c r="M21" s="128"/>
      <c r="N21" s="128"/>
      <c r="O21" s="128"/>
      <c r="R21" s="113"/>
      <c r="S21" s="114"/>
      <c r="V21" s="128"/>
      <c r="W21" s="128"/>
      <c r="X21" s="128"/>
      <c r="Y21" s="128"/>
      <c r="Z21" s="128"/>
      <c r="AA21" s="128"/>
      <c r="AB21" s="128"/>
      <c r="AC21" s="128"/>
      <c r="AD21" s="128"/>
      <c r="AE21" s="128"/>
      <c r="AF21" s="128"/>
      <c r="AG21" s="128"/>
      <c r="AJ21" s="113"/>
      <c r="AK21" s="114"/>
      <c r="AN21" s="128"/>
      <c r="AO21" s="128"/>
      <c r="AP21" s="128"/>
      <c r="AQ21" s="128"/>
      <c r="AR21" s="128"/>
      <c r="AS21" s="128"/>
      <c r="AT21" s="128"/>
      <c r="AU21" s="128"/>
      <c r="AV21" s="128"/>
      <c r="AW21" s="128"/>
      <c r="AX21" s="128"/>
      <c r="AY21" s="128"/>
      <c r="BB21" s="113"/>
      <c r="BC21" s="114"/>
      <c r="BF21" s="128"/>
      <c r="BG21" s="128"/>
      <c r="BH21" s="128"/>
      <c r="BI21" s="128"/>
      <c r="BJ21" s="128"/>
      <c r="BK21" s="128"/>
      <c r="BL21" s="128"/>
      <c r="BM21" s="128"/>
      <c r="BN21" s="128"/>
      <c r="BO21" s="128"/>
      <c r="BP21" s="128"/>
      <c r="BQ21" s="128"/>
      <c r="BT21" s="113"/>
      <c r="BU21" s="114"/>
      <c r="BX21" s="128"/>
      <c r="BY21" s="128"/>
      <c r="BZ21" s="128"/>
      <c r="CA21" s="128"/>
      <c r="CB21" s="128"/>
      <c r="CC21" s="128"/>
      <c r="CD21" s="128"/>
      <c r="CE21" s="128"/>
      <c r="CF21" s="128"/>
      <c r="CG21" s="128"/>
      <c r="CH21" s="128"/>
      <c r="CI21" s="128"/>
      <c r="CL21" s="113"/>
      <c r="CM21" s="114"/>
      <c r="CP21" s="128"/>
      <c r="CQ21" s="128"/>
      <c r="CR21" s="128"/>
      <c r="CS21" s="128"/>
      <c r="CT21" s="128"/>
      <c r="CU21" s="128"/>
      <c r="CV21" s="128"/>
      <c r="CW21" s="128"/>
      <c r="CX21" s="128"/>
      <c r="CY21" s="128"/>
      <c r="CZ21" s="128"/>
      <c r="DA21" s="128"/>
    </row>
    <row r="22" spans="2:105" x14ac:dyDescent="0.25">
      <c r="B22" s="87" t="s">
        <v>39</v>
      </c>
      <c r="D22" s="127">
        <f>'Default parameters'!$M$37-('Default parameters'!$M$38)</f>
        <v>0.89129999999999998</v>
      </c>
      <c r="E22" s="127">
        <f>'Default parameters'!$N$37-('Default parameters'!$N$38)</f>
        <v>0.9265000000000001</v>
      </c>
      <c r="F22" s="127">
        <f>'Default parameters'!$O$37-('Default parameters'!$O$38)</f>
        <v>0.89610000000000001</v>
      </c>
      <c r="G22" s="127">
        <f>'Default parameters'!$P$37-('Default parameters'!$P$38)</f>
        <v>0.86759999999999993</v>
      </c>
      <c r="H22" s="127">
        <f>'Default parameters'!$Q$37-('Default parameters'!$Q$38)</f>
        <v>0.83389999999999997</v>
      </c>
      <c r="I22" s="127">
        <f>'Default parameters'!$R$37-('Default parameters'!$R$38)</f>
        <v>0.87380000000000002</v>
      </c>
      <c r="J22" s="127">
        <f>'Default parameters'!$S$37-('Default parameters'!$S$38)</f>
        <v>0.85729999999999995</v>
      </c>
      <c r="K22" s="127">
        <f>'Default parameters'!$T$37-('Default parameters'!$T$38)</f>
        <v>0.82200000000000006</v>
      </c>
      <c r="L22" s="127">
        <f>'Default parameters'!$U$37-('Default parameters'!$U$38)</f>
        <v>0.89890000000000003</v>
      </c>
      <c r="M22" s="127">
        <f>'Default parameters'!$V$37-('Default parameters'!$V$38)</f>
        <v>0.9163</v>
      </c>
      <c r="N22" s="127">
        <f>'Default parameters'!$W$37-('Default parameters'!$W$38)</f>
        <v>0.93790000000000007</v>
      </c>
      <c r="O22" s="127">
        <f>'Default parameters'!$X$37-('Default parameters'!$X$38)</f>
        <v>0.89189999999999992</v>
      </c>
      <c r="R22" s="113"/>
      <c r="S22" s="114"/>
      <c r="T22" s="87" t="s">
        <v>39</v>
      </c>
      <c r="V22" s="127">
        <f>'Default parameters'!$M$37-('Default parameters'!$M$38)</f>
        <v>0.89129999999999998</v>
      </c>
      <c r="W22" s="127">
        <f>'Default parameters'!$N$37-('Default parameters'!$N$38)</f>
        <v>0.9265000000000001</v>
      </c>
      <c r="X22" s="127">
        <f>'Default parameters'!$O$37-('Default parameters'!$O$38)</f>
        <v>0.89610000000000001</v>
      </c>
      <c r="Y22" s="127">
        <f>'Default parameters'!$P$37-('Default parameters'!$P$38)</f>
        <v>0.86759999999999993</v>
      </c>
      <c r="Z22" s="127">
        <f>'Default parameters'!$Q$37-('Default parameters'!$Q$38)</f>
        <v>0.83389999999999997</v>
      </c>
      <c r="AA22" s="127">
        <f>'Default parameters'!$R$37-('Default parameters'!$R$38)</f>
        <v>0.87380000000000002</v>
      </c>
      <c r="AB22" s="127">
        <f>'Default parameters'!$S$37-('Default parameters'!$S$38)</f>
        <v>0.85729999999999995</v>
      </c>
      <c r="AC22" s="127">
        <f>'Default parameters'!$T$37-('Default parameters'!$T$38)</f>
        <v>0.82200000000000006</v>
      </c>
      <c r="AD22" s="127">
        <f>'Default parameters'!$U$37-('Default parameters'!$U$38)</f>
        <v>0.89890000000000003</v>
      </c>
      <c r="AE22" s="127">
        <f>'Default parameters'!$V$37-('Default parameters'!$V$38)</f>
        <v>0.9163</v>
      </c>
      <c r="AF22" s="127">
        <f>'Default parameters'!$W$37-('Default parameters'!$W$38)</f>
        <v>0.93790000000000007</v>
      </c>
      <c r="AG22" s="127">
        <f>'Default parameters'!$X$37-('Default parameters'!$X$38)</f>
        <v>0.89189999999999992</v>
      </c>
      <c r="AJ22" s="113"/>
      <c r="AK22" s="114"/>
      <c r="AL22" s="87" t="s">
        <v>39</v>
      </c>
      <c r="AN22" s="127">
        <f>'Default parameters'!$M$37-('Default parameters'!$M$38)</f>
        <v>0.89129999999999998</v>
      </c>
      <c r="AO22" s="127">
        <f>'Default parameters'!$N$37-('Default parameters'!$N$38)</f>
        <v>0.9265000000000001</v>
      </c>
      <c r="AP22" s="127">
        <f>'Default parameters'!$O$37-('Default parameters'!$O$38)</f>
        <v>0.89610000000000001</v>
      </c>
      <c r="AQ22" s="127">
        <f>'Default parameters'!$P$37-('Default parameters'!$P$38)</f>
        <v>0.86759999999999993</v>
      </c>
      <c r="AR22" s="127">
        <f>'Default parameters'!$Q$37-('Default parameters'!$Q$38)</f>
        <v>0.83389999999999997</v>
      </c>
      <c r="AS22" s="127">
        <f>'Default parameters'!$R$37-('Default parameters'!$R$38)</f>
        <v>0.87380000000000002</v>
      </c>
      <c r="AT22" s="127">
        <f>'Default parameters'!$S$37-('Default parameters'!$S$38)</f>
        <v>0.85729999999999995</v>
      </c>
      <c r="AU22" s="127">
        <f>'Default parameters'!$T$37-('Default parameters'!$T$38)</f>
        <v>0.82200000000000006</v>
      </c>
      <c r="AV22" s="127">
        <f>'Default parameters'!$U$37-('Default parameters'!$U$38)</f>
        <v>0.89890000000000003</v>
      </c>
      <c r="AW22" s="127">
        <f>'Default parameters'!$V$37-('Default parameters'!$V$38)</f>
        <v>0.9163</v>
      </c>
      <c r="AX22" s="127">
        <f>'Default parameters'!$W$37-('Default parameters'!$W$38)</f>
        <v>0.93790000000000007</v>
      </c>
      <c r="AY22" s="127">
        <f>'Default parameters'!$X$37-('Default parameters'!$X$38)</f>
        <v>0.89189999999999992</v>
      </c>
      <c r="BB22" s="113"/>
      <c r="BC22" s="114"/>
      <c r="BD22" s="87" t="s">
        <v>39</v>
      </c>
      <c r="BF22" s="127">
        <f>'Default parameters'!$M$37-('Default parameters'!$M$38)</f>
        <v>0.89129999999999998</v>
      </c>
      <c r="BG22" s="127">
        <f>'Default parameters'!$N$37-('Default parameters'!$N$38)</f>
        <v>0.9265000000000001</v>
      </c>
      <c r="BH22" s="127">
        <f>'Default parameters'!$O$37-('Default parameters'!$O$38)</f>
        <v>0.89610000000000001</v>
      </c>
      <c r="BI22" s="127">
        <f>'Default parameters'!$P$37-('Default parameters'!$P$38)</f>
        <v>0.86759999999999993</v>
      </c>
      <c r="BJ22" s="127">
        <f>'Default parameters'!$Q$37-('Default parameters'!$Q$38)</f>
        <v>0.83389999999999997</v>
      </c>
      <c r="BK22" s="127">
        <f>'Default parameters'!$R$37-('Default parameters'!$R$38)</f>
        <v>0.87380000000000002</v>
      </c>
      <c r="BL22" s="127">
        <f>'Default parameters'!$S$37-('Default parameters'!$S$38)</f>
        <v>0.85729999999999995</v>
      </c>
      <c r="BM22" s="127">
        <f>'Default parameters'!$T$37-('Default parameters'!$T$38)</f>
        <v>0.82200000000000006</v>
      </c>
      <c r="BN22" s="127">
        <f>'Default parameters'!$U$37-('Default parameters'!$U$38)</f>
        <v>0.89890000000000003</v>
      </c>
      <c r="BO22" s="127">
        <f>'Default parameters'!$V$37-('Default parameters'!$V$38)</f>
        <v>0.9163</v>
      </c>
      <c r="BP22" s="127">
        <f>'Default parameters'!$W$37-('Default parameters'!$W$38)</f>
        <v>0.93790000000000007</v>
      </c>
      <c r="BQ22" s="127">
        <f>'Default parameters'!$X$37-('Default parameters'!$X$38)</f>
        <v>0.89189999999999992</v>
      </c>
      <c r="BT22" s="113"/>
      <c r="BU22" s="114"/>
      <c r="BV22" s="87" t="s">
        <v>39</v>
      </c>
      <c r="BX22" s="127">
        <f>'Default parameters'!$M$37-('Default parameters'!$M$38)</f>
        <v>0.89129999999999998</v>
      </c>
      <c r="BY22" s="127">
        <f>'Default parameters'!$N$37-('Default parameters'!$N$38)</f>
        <v>0.9265000000000001</v>
      </c>
      <c r="BZ22" s="127">
        <f>'Default parameters'!$O$37-('Default parameters'!$O$38)</f>
        <v>0.89610000000000001</v>
      </c>
      <c r="CA22" s="127">
        <f>'Default parameters'!$P$37-('Default parameters'!$P$38)</f>
        <v>0.86759999999999993</v>
      </c>
      <c r="CB22" s="127">
        <f>'Default parameters'!$Q$37-('Default parameters'!$Q$38)</f>
        <v>0.83389999999999997</v>
      </c>
      <c r="CC22" s="127">
        <f>'Default parameters'!$R$37-('Default parameters'!$R$38)</f>
        <v>0.87380000000000002</v>
      </c>
      <c r="CD22" s="127">
        <f>'Default parameters'!$S$37-('Default parameters'!$S$38)</f>
        <v>0.85729999999999995</v>
      </c>
      <c r="CE22" s="127">
        <f>'Default parameters'!$T$37-('Default parameters'!$T$38)</f>
        <v>0.82200000000000006</v>
      </c>
      <c r="CF22" s="127">
        <f>'Default parameters'!$U$37-('Default parameters'!$U$38)</f>
        <v>0.89890000000000003</v>
      </c>
      <c r="CG22" s="127">
        <f>'Default parameters'!$V$37-('Default parameters'!$V$38)</f>
        <v>0.9163</v>
      </c>
      <c r="CH22" s="127">
        <f>'Default parameters'!$W$37-('Default parameters'!$W$38)</f>
        <v>0.93790000000000007</v>
      </c>
      <c r="CI22" s="127">
        <f>'Default parameters'!$X$37-('Default parameters'!$X$38)</f>
        <v>0.89189999999999992</v>
      </c>
      <c r="CL22" s="113"/>
      <c r="CM22" s="114"/>
      <c r="CN22" s="87" t="s">
        <v>39</v>
      </c>
      <c r="CP22" s="127">
        <f>'Default parameters'!$M$37-('Default parameters'!$M$38)</f>
        <v>0.89129999999999998</v>
      </c>
      <c r="CQ22" s="127">
        <f>'Default parameters'!$N$37-('Default parameters'!$N$38)</f>
        <v>0.9265000000000001</v>
      </c>
      <c r="CR22" s="127">
        <f>'Default parameters'!$O$37-('Default parameters'!$O$38)</f>
        <v>0.89610000000000001</v>
      </c>
      <c r="CS22" s="127">
        <f>'Default parameters'!$P$37-('Default parameters'!$P$38)</f>
        <v>0.86759999999999993</v>
      </c>
      <c r="CT22" s="127">
        <f>'Default parameters'!$Q$37-('Default parameters'!$Q$38)</f>
        <v>0.83389999999999997</v>
      </c>
      <c r="CU22" s="127">
        <f>'Default parameters'!$R$37-('Default parameters'!$R$38)</f>
        <v>0.87380000000000002</v>
      </c>
      <c r="CV22" s="127">
        <f>'Default parameters'!$S$37-('Default parameters'!$S$38)</f>
        <v>0.85729999999999995</v>
      </c>
      <c r="CW22" s="127">
        <f>'Default parameters'!$T$37-('Default parameters'!$T$38)</f>
        <v>0.82200000000000006</v>
      </c>
      <c r="CX22" s="127">
        <f>'Default parameters'!$U$37-('Default parameters'!$U$38)</f>
        <v>0.89890000000000003</v>
      </c>
      <c r="CY22" s="127">
        <f>'Default parameters'!$V$37-('Default parameters'!$V$38)</f>
        <v>0.9163</v>
      </c>
      <c r="CZ22" s="127">
        <f>'Default parameters'!$W$37-('Default parameters'!$W$38)</f>
        <v>0.93790000000000007</v>
      </c>
      <c r="DA22" s="127">
        <f>'Default parameters'!$X$37-('Default parameters'!$X$38)</f>
        <v>0.89189999999999992</v>
      </c>
    </row>
    <row r="23" spans="2:105" ht="9.9499999999999993" customHeight="1" x14ac:dyDescent="0.25">
      <c r="D23" s="92"/>
      <c r="E23" s="92"/>
      <c r="F23" s="92"/>
      <c r="G23" s="92"/>
      <c r="H23" s="92"/>
      <c r="I23" s="92"/>
      <c r="J23" s="92"/>
      <c r="K23" s="92"/>
      <c r="L23" s="92"/>
      <c r="M23" s="92"/>
      <c r="N23" s="92"/>
      <c r="O23" s="92"/>
      <c r="R23" s="113"/>
      <c r="S23" s="114"/>
      <c r="V23" s="92"/>
      <c r="W23" s="92"/>
      <c r="X23" s="92"/>
      <c r="Y23" s="92"/>
      <c r="Z23" s="92"/>
      <c r="AA23" s="92"/>
      <c r="AB23" s="92"/>
      <c r="AC23" s="92"/>
      <c r="AD23" s="92"/>
      <c r="AE23" s="92"/>
      <c r="AF23" s="92"/>
      <c r="AG23" s="92"/>
      <c r="AJ23" s="113"/>
      <c r="AK23" s="114"/>
      <c r="AN23" s="92"/>
      <c r="AO23" s="92"/>
      <c r="AP23" s="92"/>
      <c r="AQ23" s="92"/>
      <c r="AR23" s="92"/>
      <c r="AS23" s="92"/>
      <c r="AT23" s="92"/>
      <c r="AU23" s="92"/>
      <c r="AV23" s="92"/>
      <c r="AW23" s="92"/>
      <c r="AX23" s="92"/>
      <c r="AY23" s="92"/>
      <c r="BB23" s="113"/>
      <c r="BC23" s="114"/>
      <c r="BF23" s="92"/>
      <c r="BG23" s="92"/>
      <c r="BH23" s="92"/>
      <c r="BI23" s="92"/>
      <c r="BJ23" s="92"/>
      <c r="BK23" s="92"/>
      <c r="BL23" s="92"/>
      <c r="BM23" s="92"/>
      <c r="BN23" s="92"/>
      <c r="BO23" s="92"/>
      <c r="BP23" s="92"/>
      <c r="BQ23" s="92"/>
      <c r="BT23" s="113"/>
      <c r="BU23" s="114"/>
      <c r="BX23" s="92"/>
      <c r="BY23" s="92"/>
      <c r="BZ23" s="92"/>
      <c r="CA23" s="92"/>
      <c r="CB23" s="92"/>
      <c r="CC23" s="92"/>
      <c r="CD23" s="92"/>
      <c r="CE23" s="92"/>
      <c r="CF23" s="92"/>
      <c r="CG23" s="92"/>
      <c r="CH23" s="92"/>
      <c r="CI23" s="92"/>
      <c r="CL23" s="113"/>
      <c r="CM23" s="114"/>
      <c r="CP23" s="92"/>
      <c r="CQ23" s="92"/>
      <c r="CR23" s="92"/>
      <c r="CS23" s="92"/>
      <c r="CT23" s="92"/>
      <c r="CU23" s="92"/>
      <c r="CV23" s="92"/>
      <c r="CW23" s="92"/>
      <c r="CX23" s="92"/>
      <c r="CY23" s="92"/>
      <c r="CZ23" s="92"/>
      <c r="DA23" s="92"/>
    </row>
    <row r="24" spans="2:105" x14ac:dyDescent="0.25">
      <c r="B24" s="89" t="s">
        <v>40</v>
      </c>
      <c r="D24" s="129"/>
      <c r="E24" s="129"/>
      <c r="F24" s="129"/>
      <c r="G24" s="129"/>
      <c r="H24" s="129"/>
      <c r="I24" s="129"/>
      <c r="J24" s="129"/>
      <c r="K24" s="129"/>
      <c r="L24" s="129"/>
      <c r="M24" s="129"/>
      <c r="N24" s="129"/>
      <c r="O24" s="129"/>
      <c r="R24" s="113"/>
      <c r="S24" s="114"/>
      <c r="T24" s="89" t="s">
        <v>40</v>
      </c>
      <c r="V24" s="129"/>
      <c r="W24" s="129"/>
      <c r="X24" s="129"/>
      <c r="Y24" s="129"/>
      <c r="Z24" s="129"/>
      <c r="AA24" s="129"/>
      <c r="AB24" s="129"/>
      <c r="AC24" s="129"/>
      <c r="AD24" s="129"/>
      <c r="AE24" s="129"/>
      <c r="AF24" s="129"/>
      <c r="AG24" s="129"/>
      <c r="AJ24" s="113"/>
      <c r="AK24" s="114"/>
      <c r="AL24" s="89" t="s">
        <v>40</v>
      </c>
      <c r="AN24" s="129"/>
      <c r="AO24" s="129"/>
      <c r="AP24" s="129"/>
      <c r="AQ24" s="129"/>
      <c r="AR24" s="129"/>
      <c r="AS24" s="129"/>
      <c r="AT24" s="129"/>
      <c r="AU24" s="129"/>
      <c r="AV24" s="129"/>
      <c r="AW24" s="129"/>
      <c r="AX24" s="129"/>
      <c r="AY24" s="129"/>
      <c r="BB24" s="113"/>
      <c r="BC24" s="114"/>
      <c r="BD24" s="89" t="s">
        <v>40</v>
      </c>
      <c r="BF24" s="129"/>
      <c r="BG24" s="129"/>
      <c r="BH24" s="129"/>
      <c r="BI24" s="129"/>
      <c r="BJ24" s="129"/>
      <c r="BK24" s="129"/>
      <c r="BL24" s="129"/>
      <c r="BM24" s="129"/>
      <c r="BN24" s="129"/>
      <c r="BO24" s="129"/>
      <c r="BP24" s="129"/>
      <c r="BQ24" s="129"/>
      <c r="BT24" s="113"/>
      <c r="BU24" s="114"/>
      <c r="BV24" s="89" t="s">
        <v>40</v>
      </c>
      <c r="BX24" s="129"/>
      <c r="BY24" s="129"/>
      <c r="BZ24" s="129"/>
      <c r="CA24" s="129"/>
      <c r="CB24" s="129"/>
      <c r="CC24" s="129"/>
      <c r="CD24" s="129"/>
      <c r="CE24" s="129"/>
      <c r="CF24" s="129"/>
      <c r="CG24" s="129"/>
      <c r="CH24" s="129"/>
      <c r="CI24" s="129"/>
      <c r="CL24" s="113"/>
      <c r="CM24" s="114"/>
      <c r="CN24" s="89" t="s">
        <v>40</v>
      </c>
      <c r="CP24" s="129"/>
      <c r="CQ24" s="129"/>
      <c r="CR24" s="129"/>
      <c r="CS24" s="129"/>
      <c r="CT24" s="129"/>
      <c r="CU24" s="129"/>
      <c r="CV24" s="129"/>
      <c r="CW24" s="129"/>
      <c r="CX24" s="129"/>
      <c r="CY24" s="129"/>
      <c r="CZ24" s="129"/>
      <c r="DA24" s="129"/>
    </row>
    <row r="25" spans="2:105" ht="17.25" x14ac:dyDescent="0.25">
      <c r="B25" s="87" t="s">
        <v>892</v>
      </c>
      <c r="D25" s="130">
        <f>'User inputs - bird impacts'!F13</f>
        <v>0</v>
      </c>
      <c r="E25" s="130">
        <f>'User inputs - bird impacts'!G13</f>
        <v>0</v>
      </c>
      <c r="F25" s="130">
        <f>'User inputs - bird impacts'!H13</f>
        <v>0</v>
      </c>
      <c r="G25" s="130">
        <f>'User inputs - bird impacts'!I13</f>
        <v>0</v>
      </c>
      <c r="H25" s="130">
        <f>'User inputs - bird impacts'!J13</f>
        <v>0</v>
      </c>
      <c r="I25" s="130">
        <f>'User inputs - bird impacts'!K13</f>
        <v>0</v>
      </c>
      <c r="J25" s="130">
        <f>'User inputs - bird impacts'!L13</f>
        <v>0</v>
      </c>
      <c r="K25" s="130">
        <f>'User inputs - bird impacts'!M13</f>
        <v>0</v>
      </c>
      <c r="L25" s="130">
        <f>'User inputs - bird impacts'!N13</f>
        <v>0</v>
      </c>
      <c r="M25" s="130">
        <f>'User inputs - bird impacts'!O13</f>
        <v>0</v>
      </c>
      <c r="N25" s="130">
        <f>'User inputs - bird impacts'!P13</f>
        <v>0</v>
      </c>
      <c r="O25" s="130">
        <f>'User inputs - bird impacts'!Q13</f>
        <v>0</v>
      </c>
      <c r="R25" s="113"/>
      <c r="S25" s="114"/>
      <c r="T25" s="87" t="s">
        <v>892</v>
      </c>
      <c r="V25" s="130">
        <f>'User inputs - bird impacts'!F14</f>
        <v>0</v>
      </c>
      <c r="W25" s="130">
        <f>'User inputs - bird impacts'!G14</f>
        <v>0</v>
      </c>
      <c r="X25" s="130">
        <f>'User inputs - bird impacts'!H14</f>
        <v>0</v>
      </c>
      <c r="Y25" s="130">
        <f>'User inputs - bird impacts'!I14</f>
        <v>0</v>
      </c>
      <c r="Z25" s="130">
        <f>'User inputs - bird impacts'!J14</f>
        <v>0</v>
      </c>
      <c r="AA25" s="130">
        <f>'User inputs - bird impacts'!K14</f>
        <v>0</v>
      </c>
      <c r="AB25" s="130">
        <f>'User inputs - bird impacts'!L14</f>
        <v>0</v>
      </c>
      <c r="AC25" s="130">
        <f>'User inputs - bird impacts'!M14</f>
        <v>0</v>
      </c>
      <c r="AD25" s="130">
        <f>'User inputs - bird impacts'!N14</f>
        <v>0</v>
      </c>
      <c r="AE25" s="130">
        <f>'User inputs - bird impacts'!O14</f>
        <v>0</v>
      </c>
      <c r="AF25" s="130">
        <f>'User inputs - bird impacts'!P14</f>
        <v>0</v>
      </c>
      <c r="AG25" s="130">
        <f>'User inputs - bird impacts'!Q14</f>
        <v>0</v>
      </c>
      <c r="AJ25" s="113"/>
      <c r="AK25" s="114"/>
      <c r="AL25" s="87" t="s">
        <v>892</v>
      </c>
      <c r="AN25" s="130">
        <f>'User inputs - bird impacts'!F15</f>
        <v>0</v>
      </c>
      <c r="AO25" s="130">
        <f>'User inputs - bird impacts'!G15</f>
        <v>0</v>
      </c>
      <c r="AP25" s="130">
        <f>'User inputs - bird impacts'!H15</f>
        <v>0</v>
      </c>
      <c r="AQ25" s="130">
        <f>'User inputs - bird impacts'!I15</f>
        <v>0</v>
      </c>
      <c r="AR25" s="130">
        <f>'User inputs - bird impacts'!J15</f>
        <v>0</v>
      </c>
      <c r="AS25" s="130">
        <f>'User inputs - bird impacts'!K15</f>
        <v>0</v>
      </c>
      <c r="AT25" s="130">
        <f>'User inputs - bird impacts'!L15</f>
        <v>0</v>
      </c>
      <c r="AU25" s="130">
        <f>'User inputs - bird impacts'!M15</f>
        <v>0</v>
      </c>
      <c r="AV25" s="130">
        <f>'User inputs - bird impacts'!N15</f>
        <v>0</v>
      </c>
      <c r="AW25" s="130">
        <f>'User inputs - bird impacts'!O15</f>
        <v>0</v>
      </c>
      <c r="AX25" s="130">
        <f>'User inputs - bird impacts'!P15</f>
        <v>0</v>
      </c>
      <c r="AY25" s="130">
        <f>'User inputs - bird impacts'!Q15</f>
        <v>0</v>
      </c>
      <c r="BB25" s="113"/>
      <c r="BC25" s="114"/>
      <c r="BD25" s="87" t="s">
        <v>892</v>
      </c>
      <c r="BF25" s="130">
        <f>'User inputs - bird impacts'!F16</f>
        <v>0</v>
      </c>
      <c r="BG25" s="130">
        <f>'User inputs - bird impacts'!G16</f>
        <v>0</v>
      </c>
      <c r="BH25" s="130">
        <f>'User inputs - bird impacts'!H16</f>
        <v>0</v>
      </c>
      <c r="BI25" s="130">
        <f>'User inputs - bird impacts'!I16</f>
        <v>0</v>
      </c>
      <c r="BJ25" s="130">
        <f>'User inputs - bird impacts'!J16</f>
        <v>0</v>
      </c>
      <c r="BK25" s="130">
        <f>'User inputs - bird impacts'!K16</f>
        <v>0</v>
      </c>
      <c r="BL25" s="130">
        <f>'User inputs - bird impacts'!L16</f>
        <v>0</v>
      </c>
      <c r="BM25" s="130">
        <f>'User inputs - bird impacts'!M16</f>
        <v>0</v>
      </c>
      <c r="BN25" s="130">
        <f>'User inputs - bird impacts'!N16</f>
        <v>0</v>
      </c>
      <c r="BO25" s="130">
        <f>'User inputs - bird impacts'!O16</f>
        <v>0</v>
      </c>
      <c r="BP25" s="130">
        <f>'User inputs - bird impacts'!P16</f>
        <v>0</v>
      </c>
      <c r="BQ25" s="130">
        <f>'User inputs - bird impacts'!Q16</f>
        <v>0</v>
      </c>
      <c r="BT25" s="113"/>
      <c r="BU25" s="114"/>
      <c r="BV25" s="87" t="s">
        <v>892</v>
      </c>
      <c r="BX25" s="130">
        <f>'User inputs - bird impacts'!F17</f>
        <v>0</v>
      </c>
      <c r="BY25" s="130">
        <f>'User inputs - bird impacts'!G17</f>
        <v>0</v>
      </c>
      <c r="BZ25" s="130">
        <f>'User inputs - bird impacts'!H17</f>
        <v>0</v>
      </c>
      <c r="CA25" s="130">
        <f>'User inputs - bird impacts'!I17</f>
        <v>0</v>
      </c>
      <c r="CB25" s="130">
        <f>'User inputs - bird impacts'!J17</f>
        <v>0</v>
      </c>
      <c r="CC25" s="130">
        <f>'User inputs - bird impacts'!K17</f>
        <v>0</v>
      </c>
      <c r="CD25" s="130">
        <f>'User inputs - bird impacts'!L17</f>
        <v>0</v>
      </c>
      <c r="CE25" s="130">
        <f>'User inputs - bird impacts'!M17</f>
        <v>0</v>
      </c>
      <c r="CF25" s="130">
        <f>'User inputs - bird impacts'!N17</f>
        <v>0</v>
      </c>
      <c r="CG25" s="130">
        <f>'User inputs - bird impacts'!O17</f>
        <v>0</v>
      </c>
      <c r="CH25" s="130">
        <f>'User inputs - bird impacts'!P17</f>
        <v>0</v>
      </c>
      <c r="CI25" s="130">
        <f>'User inputs - bird impacts'!Q17</f>
        <v>0</v>
      </c>
      <c r="CL25" s="113"/>
      <c r="CM25" s="114"/>
      <c r="CN25" s="87" t="s">
        <v>892</v>
      </c>
      <c r="CP25" s="130">
        <f>'User inputs - bird impacts'!F18</f>
        <v>0</v>
      </c>
      <c r="CQ25" s="130">
        <f>'User inputs - bird impacts'!G18</f>
        <v>0</v>
      </c>
      <c r="CR25" s="130">
        <f>'User inputs - bird impacts'!H18</f>
        <v>0</v>
      </c>
      <c r="CS25" s="130">
        <f>'User inputs - bird impacts'!I18</f>
        <v>0</v>
      </c>
      <c r="CT25" s="130">
        <f>'User inputs - bird impacts'!J18</f>
        <v>0</v>
      </c>
      <c r="CU25" s="130">
        <f>'User inputs - bird impacts'!K18</f>
        <v>0</v>
      </c>
      <c r="CV25" s="130">
        <f>'User inputs - bird impacts'!L18</f>
        <v>0</v>
      </c>
      <c r="CW25" s="130">
        <f>'User inputs - bird impacts'!M18</f>
        <v>0</v>
      </c>
      <c r="CX25" s="130">
        <f>'User inputs - bird impacts'!N18</f>
        <v>0</v>
      </c>
      <c r="CY25" s="130">
        <f>'User inputs - bird impacts'!O18</f>
        <v>0</v>
      </c>
      <c r="CZ25" s="130">
        <f>'User inputs - bird impacts'!P18</f>
        <v>0</v>
      </c>
      <c r="DA25" s="130">
        <f>'User inputs - bird impacts'!Q18</f>
        <v>0</v>
      </c>
    </row>
    <row r="26" spans="2:105" ht="14.25" customHeight="1" x14ac:dyDescent="0.25">
      <c r="B26" s="87" t="s">
        <v>41</v>
      </c>
      <c r="C26" s="131">
        <f>'Proportion at collision height'!D11</f>
        <v>0</v>
      </c>
      <c r="D26" s="92"/>
      <c r="E26" s="92"/>
      <c r="F26" s="92"/>
      <c r="G26" s="92"/>
      <c r="H26" s="92"/>
      <c r="I26" s="92"/>
      <c r="J26" s="92"/>
      <c r="K26" s="92"/>
      <c r="L26" s="92"/>
      <c r="M26" s="92"/>
      <c r="N26" s="92"/>
      <c r="O26" s="92"/>
      <c r="R26" s="113"/>
      <c r="S26" s="114"/>
      <c r="T26" s="87" t="s">
        <v>41</v>
      </c>
      <c r="U26" s="131">
        <f>'Proportion at collision height'!N11</f>
        <v>0</v>
      </c>
      <c r="V26" s="92"/>
      <c r="W26" s="92"/>
      <c r="X26" s="92"/>
      <c r="Y26" s="92"/>
      <c r="Z26" s="92"/>
      <c r="AA26" s="92"/>
      <c r="AB26" s="92"/>
      <c r="AC26" s="92"/>
      <c r="AD26" s="92"/>
      <c r="AE26" s="92"/>
      <c r="AF26" s="92"/>
      <c r="AG26" s="92"/>
      <c r="AJ26" s="113"/>
      <c r="AK26" s="114"/>
      <c r="AL26" s="87" t="s">
        <v>41</v>
      </c>
      <c r="AM26" s="131">
        <f>'Proportion at collision height'!X11</f>
        <v>0</v>
      </c>
      <c r="AN26" s="92"/>
      <c r="AO26" s="92"/>
      <c r="AP26" s="92"/>
      <c r="AQ26" s="92"/>
      <c r="AR26" s="92"/>
      <c r="AS26" s="92"/>
      <c r="AT26" s="92"/>
      <c r="AU26" s="92"/>
      <c r="AV26" s="92"/>
      <c r="AW26" s="92"/>
      <c r="AX26" s="92"/>
      <c r="AY26" s="92"/>
      <c r="BB26" s="113"/>
      <c r="BC26" s="114"/>
      <c r="BD26" s="87" t="s">
        <v>41</v>
      </c>
      <c r="BE26" s="131">
        <f>'Proportion at collision height'!AH11</f>
        <v>0</v>
      </c>
      <c r="BF26" s="92"/>
      <c r="BG26" s="92"/>
      <c r="BH26" s="92"/>
      <c r="BI26" s="92"/>
      <c r="BJ26" s="92"/>
      <c r="BK26" s="92"/>
      <c r="BL26" s="92"/>
      <c r="BM26" s="92"/>
      <c r="BN26" s="92"/>
      <c r="BO26" s="92"/>
      <c r="BP26" s="92"/>
      <c r="BQ26" s="92"/>
      <c r="BT26" s="113"/>
      <c r="BU26" s="114"/>
      <c r="BV26" s="87" t="s">
        <v>41</v>
      </c>
      <c r="BW26" s="131">
        <f>'Proportion at collision height'!AR11</f>
        <v>0</v>
      </c>
      <c r="BX26" s="92"/>
      <c r="BY26" s="92"/>
      <c r="BZ26" s="92"/>
      <c r="CA26" s="92"/>
      <c r="CB26" s="92"/>
      <c r="CC26" s="92"/>
      <c r="CD26" s="92"/>
      <c r="CE26" s="92"/>
      <c r="CF26" s="92"/>
      <c r="CG26" s="92"/>
      <c r="CH26" s="92"/>
      <c r="CI26" s="92"/>
      <c r="CL26" s="113"/>
      <c r="CM26" s="114"/>
      <c r="CN26" s="87" t="s">
        <v>41</v>
      </c>
      <c r="CO26" s="131">
        <f>'Proportion at collision height'!BB11</f>
        <v>0</v>
      </c>
      <c r="CP26" s="92"/>
      <c r="CQ26" s="92"/>
      <c r="CR26" s="92"/>
      <c r="CS26" s="92"/>
      <c r="CT26" s="92"/>
      <c r="CU26" s="92"/>
      <c r="CV26" s="92"/>
      <c r="CW26" s="92"/>
      <c r="CX26" s="92"/>
      <c r="CY26" s="92"/>
      <c r="CZ26" s="92"/>
      <c r="DA26" s="92"/>
    </row>
    <row r="27" spans="2:105" x14ac:dyDescent="0.25">
      <c r="B27" s="87" t="s">
        <v>42</v>
      </c>
      <c r="D27" s="132">
        <f>'Hours of daylight'!$K$13</f>
        <v>375.68698270402712</v>
      </c>
      <c r="E27" s="132">
        <f>'Hours of daylight'!$L$13</f>
        <v>339.19688287090781</v>
      </c>
      <c r="F27" s="132">
        <f>'Hours of daylight'!$M$13</f>
        <v>375.4530102491978</v>
      </c>
      <c r="G27" s="132">
        <f>'Hours of daylight'!$N$13</f>
        <v>363.38532179321777</v>
      </c>
      <c r="H27" s="132">
        <f>'Hours of daylight'!$O$13</f>
        <v>375.63935304279426</v>
      </c>
      <c r="I27" s="132">
        <f>'Hours of daylight'!$P$13</f>
        <v>363.6225522914749</v>
      </c>
      <c r="J27" s="132">
        <f>'Hours of daylight'!$Q$13</f>
        <v>375.69746095274434</v>
      </c>
      <c r="K27" s="132">
        <f>'Hours of daylight'!$R$13</f>
        <v>375.55230300789896</v>
      </c>
      <c r="L27" s="132">
        <f>'Hours of daylight'!$S$13</f>
        <v>363.34378424215805</v>
      </c>
      <c r="M27" s="132">
        <f>'Hours of daylight'!$T$13</f>
        <v>375.48854824936672</v>
      </c>
      <c r="N27" s="132">
        <f>'Hours of daylight'!$U$13</f>
        <v>363.51200749720294</v>
      </c>
      <c r="O27" s="132">
        <f>'Hours of daylight'!$V$13</f>
        <v>375.74137513849803</v>
      </c>
      <c r="R27" s="113"/>
      <c r="S27" s="114"/>
      <c r="T27" s="87" t="s">
        <v>42</v>
      </c>
      <c r="V27" s="132">
        <f>'Hours of daylight'!$K$13</f>
        <v>375.68698270402712</v>
      </c>
      <c r="W27" s="132">
        <f>'Hours of daylight'!$L$13</f>
        <v>339.19688287090781</v>
      </c>
      <c r="X27" s="132">
        <f>'Hours of daylight'!$M$13</f>
        <v>375.4530102491978</v>
      </c>
      <c r="Y27" s="132">
        <f>'Hours of daylight'!$N$13</f>
        <v>363.38532179321777</v>
      </c>
      <c r="Z27" s="132">
        <f>'Hours of daylight'!$O$13</f>
        <v>375.63935304279426</v>
      </c>
      <c r="AA27" s="132">
        <f>'Hours of daylight'!$P$13</f>
        <v>363.6225522914749</v>
      </c>
      <c r="AB27" s="132">
        <f>'Hours of daylight'!$Q$13</f>
        <v>375.69746095274434</v>
      </c>
      <c r="AC27" s="132">
        <f>'Hours of daylight'!$R$13</f>
        <v>375.55230300789896</v>
      </c>
      <c r="AD27" s="132">
        <f>'Hours of daylight'!$S$13</f>
        <v>363.34378424215805</v>
      </c>
      <c r="AE27" s="132">
        <f>'Hours of daylight'!$T$13</f>
        <v>375.48854824936672</v>
      </c>
      <c r="AF27" s="132">
        <f>'Hours of daylight'!$U$13</f>
        <v>363.51200749720294</v>
      </c>
      <c r="AG27" s="132">
        <f>'Hours of daylight'!$V$13</f>
        <v>375.74137513849803</v>
      </c>
      <c r="AJ27" s="113"/>
      <c r="AK27" s="114"/>
      <c r="AL27" s="87" t="s">
        <v>42</v>
      </c>
      <c r="AN27" s="132">
        <f>'Hours of daylight'!$K$13</f>
        <v>375.68698270402712</v>
      </c>
      <c r="AO27" s="132">
        <f>'Hours of daylight'!$L$13</f>
        <v>339.19688287090781</v>
      </c>
      <c r="AP27" s="132">
        <f>'Hours of daylight'!$M$13</f>
        <v>375.4530102491978</v>
      </c>
      <c r="AQ27" s="132">
        <f>'Hours of daylight'!$N$13</f>
        <v>363.38532179321777</v>
      </c>
      <c r="AR27" s="132">
        <f>'Hours of daylight'!$O$13</f>
        <v>375.63935304279426</v>
      </c>
      <c r="AS27" s="132">
        <f>'Hours of daylight'!$P$13</f>
        <v>363.6225522914749</v>
      </c>
      <c r="AT27" s="132">
        <f>'Hours of daylight'!$Q$13</f>
        <v>375.69746095274434</v>
      </c>
      <c r="AU27" s="132">
        <f>'Hours of daylight'!$R$13</f>
        <v>375.55230300789896</v>
      </c>
      <c r="AV27" s="132">
        <f>'Hours of daylight'!$S$13</f>
        <v>363.34378424215805</v>
      </c>
      <c r="AW27" s="132">
        <f>'Hours of daylight'!$T$13</f>
        <v>375.48854824936672</v>
      </c>
      <c r="AX27" s="132">
        <f>'Hours of daylight'!$U$13</f>
        <v>363.51200749720294</v>
      </c>
      <c r="AY27" s="132">
        <f>'Hours of daylight'!$V$13</f>
        <v>375.74137513849803</v>
      </c>
      <c r="BB27" s="113"/>
      <c r="BC27" s="114"/>
      <c r="BD27" s="87" t="s">
        <v>42</v>
      </c>
      <c r="BF27" s="132">
        <f>'Hours of daylight'!$K$13</f>
        <v>375.68698270402712</v>
      </c>
      <c r="BG27" s="132">
        <f>'Hours of daylight'!$L$13</f>
        <v>339.19688287090781</v>
      </c>
      <c r="BH27" s="132">
        <f>'Hours of daylight'!$M$13</f>
        <v>375.4530102491978</v>
      </c>
      <c r="BI27" s="132">
        <f>'Hours of daylight'!$N$13</f>
        <v>363.38532179321777</v>
      </c>
      <c r="BJ27" s="132">
        <f>'Hours of daylight'!$O$13</f>
        <v>375.63935304279426</v>
      </c>
      <c r="BK27" s="132">
        <f>'Hours of daylight'!$P$13</f>
        <v>363.6225522914749</v>
      </c>
      <c r="BL27" s="132">
        <f>'Hours of daylight'!$Q$13</f>
        <v>375.69746095274434</v>
      </c>
      <c r="BM27" s="132">
        <f>'Hours of daylight'!$R$13</f>
        <v>375.55230300789896</v>
      </c>
      <c r="BN27" s="132">
        <f>'Hours of daylight'!$S$13</f>
        <v>363.34378424215805</v>
      </c>
      <c r="BO27" s="132">
        <f>'Hours of daylight'!$T$13</f>
        <v>375.48854824936672</v>
      </c>
      <c r="BP27" s="132">
        <f>'Hours of daylight'!$U$13</f>
        <v>363.51200749720294</v>
      </c>
      <c r="BQ27" s="132">
        <f>'Hours of daylight'!$V$13</f>
        <v>375.74137513849803</v>
      </c>
      <c r="BT27" s="113"/>
      <c r="BU27" s="114"/>
      <c r="BV27" s="87" t="s">
        <v>42</v>
      </c>
      <c r="BX27" s="132">
        <f>'Hours of daylight'!$K$13</f>
        <v>375.68698270402712</v>
      </c>
      <c r="BY27" s="132">
        <f>'Hours of daylight'!$L$13</f>
        <v>339.19688287090781</v>
      </c>
      <c r="BZ27" s="132">
        <f>'Hours of daylight'!$M$13</f>
        <v>375.4530102491978</v>
      </c>
      <c r="CA27" s="132">
        <f>'Hours of daylight'!$N$13</f>
        <v>363.38532179321777</v>
      </c>
      <c r="CB27" s="132">
        <f>'Hours of daylight'!$O$13</f>
        <v>375.63935304279426</v>
      </c>
      <c r="CC27" s="132">
        <f>'Hours of daylight'!$P$13</f>
        <v>363.6225522914749</v>
      </c>
      <c r="CD27" s="132">
        <f>'Hours of daylight'!$Q$13</f>
        <v>375.69746095274434</v>
      </c>
      <c r="CE27" s="132">
        <f>'Hours of daylight'!$R$13</f>
        <v>375.55230300789896</v>
      </c>
      <c r="CF27" s="132">
        <f>'Hours of daylight'!$S$13</f>
        <v>363.34378424215805</v>
      </c>
      <c r="CG27" s="132">
        <f>'Hours of daylight'!$T$13</f>
        <v>375.48854824936672</v>
      </c>
      <c r="CH27" s="132">
        <f>'Hours of daylight'!$U$13</f>
        <v>363.51200749720294</v>
      </c>
      <c r="CI27" s="132">
        <f>'Hours of daylight'!$V$13</f>
        <v>375.74137513849803</v>
      </c>
      <c r="CL27" s="113"/>
      <c r="CM27" s="114"/>
      <c r="CN27" s="87" t="s">
        <v>42</v>
      </c>
      <c r="CP27" s="132">
        <f>'Hours of daylight'!$K$13</f>
        <v>375.68698270402712</v>
      </c>
      <c r="CQ27" s="132">
        <f>'Hours of daylight'!$L$13</f>
        <v>339.19688287090781</v>
      </c>
      <c r="CR27" s="132">
        <f>'Hours of daylight'!$M$13</f>
        <v>375.4530102491978</v>
      </c>
      <c r="CS27" s="132">
        <f>'Hours of daylight'!$N$13</f>
        <v>363.38532179321777</v>
      </c>
      <c r="CT27" s="132">
        <f>'Hours of daylight'!$O$13</f>
        <v>375.63935304279426</v>
      </c>
      <c r="CU27" s="132">
        <f>'Hours of daylight'!$P$13</f>
        <v>363.6225522914749</v>
      </c>
      <c r="CV27" s="132">
        <f>'Hours of daylight'!$Q$13</f>
        <v>375.69746095274434</v>
      </c>
      <c r="CW27" s="132">
        <f>'Hours of daylight'!$R$13</f>
        <v>375.55230300789896</v>
      </c>
      <c r="CX27" s="132">
        <f>'Hours of daylight'!$S$13</f>
        <v>363.34378424215805</v>
      </c>
      <c r="CY27" s="132">
        <f>'Hours of daylight'!$T$13</f>
        <v>375.48854824936672</v>
      </c>
      <c r="CZ27" s="132">
        <f>'Hours of daylight'!$U$13</f>
        <v>363.51200749720294</v>
      </c>
      <c r="DA27" s="132">
        <f>'Hours of daylight'!$V$13</f>
        <v>375.74137513849803</v>
      </c>
    </row>
    <row r="28" spans="2:105" x14ac:dyDescent="0.25">
      <c r="B28" s="87" t="s">
        <v>43</v>
      </c>
      <c r="D28" s="132">
        <f>'Hours of daylight'!$K$18</f>
        <v>368.31301729597288</v>
      </c>
      <c r="E28" s="132">
        <f>'Hours of daylight'!$L$18</f>
        <v>332.80311712909219</v>
      </c>
      <c r="F28" s="132">
        <f>'Hours of daylight'!$M$18</f>
        <v>368.5469897508022</v>
      </c>
      <c r="G28" s="132">
        <f>'Hours of daylight'!$N$18</f>
        <v>356.61467820678223</v>
      </c>
      <c r="H28" s="132">
        <f>'Hours of daylight'!$O$18</f>
        <v>368.36064695720574</v>
      </c>
      <c r="I28" s="132">
        <f>'Hours of daylight'!$P$18</f>
        <v>356.3774477085251</v>
      </c>
      <c r="J28" s="132">
        <f>'Hours of daylight'!$Q$18</f>
        <v>368.30253904725566</v>
      </c>
      <c r="K28" s="132">
        <f>'Hours of daylight'!$R$18</f>
        <v>368.44769699210104</v>
      </c>
      <c r="L28" s="132">
        <f>'Hours of daylight'!$S$18</f>
        <v>356.65621575784195</v>
      </c>
      <c r="M28" s="132">
        <f>'Hours of daylight'!$T$18</f>
        <v>368.51145175063328</v>
      </c>
      <c r="N28" s="132">
        <f>'Hours of daylight'!$U$18</f>
        <v>356.48799250279706</v>
      </c>
      <c r="O28" s="132">
        <f>'Hours of daylight'!$V$18</f>
        <v>368.25862486150197</v>
      </c>
      <c r="R28" s="113"/>
      <c r="S28" s="114"/>
      <c r="T28" s="87" t="s">
        <v>43</v>
      </c>
      <c r="V28" s="132">
        <f>'Hours of daylight'!$K$18</f>
        <v>368.31301729597288</v>
      </c>
      <c r="W28" s="132">
        <f>'Hours of daylight'!$L$18</f>
        <v>332.80311712909219</v>
      </c>
      <c r="X28" s="132">
        <f>'Hours of daylight'!$M$18</f>
        <v>368.5469897508022</v>
      </c>
      <c r="Y28" s="132">
        <f>'Hours of daylight'!$N$18</f>
        <v>356.61467820678223</v>
      </c>
      <c r="Z28" s="132">
        <f>'Hours of daylight'!$O$18</f>
        <v>368.36064695720574</v>
      </c>
      <c r="AA28" s="132">
        <f>'Hours of daylight'!$P$18</f>
        <v>356.3774477085251</v>
      </c>
      <c r="AB28" s="132">
        <f>'Hours of daylight'!$Q$18</f>
        <v>368.30253904725566</v>
      </c>
      <c r="AC28" s="132">
        <f>'Hours of daylight'!$R$18</f>
        <v>368.44769699210104</v>
      </c>
      <c r="AD28" s="132">
        <f>'Hours of daylight'!$S$18</f>
        <v>356.65621575784195</v>
      </c>
      <c r="AE28" s="132">
        <f>'Hours of daylight'!$T$18</f>
        <v>368.51145175063328</v>
      </c>
      <c r="AF28" s="132">
        <f>'Hours of daylight'!$U$18</f>
        <v>356.48799250279706</v>
      </c>
      <c r="AG28" s="132">
        <f>'Hours of daylight'!$V$18</f>
        <v>368.25862486150197</v>
      </c>
      <c r="AJ28" s="113"/>
      <c r="AK28" s="114"/>
      <c r="AL28" s="87" t="s">
        <v>43</v>
      </c>
      <c r="AN28" s="132">
        <f>'Hours of daylight'!$K$18</f>
        <v>368.31301729597288</v>
      </c>
      <c r="AO28" s="132">
        <f>'Hours of daylight'!$L$18</f>
        <v>332.80311712909219</v>
      </c>
      <c r="AP28" s="132">
        <f>'Hours of daylight'!$M$18</f>
        <v>368.5469897508022</v>
      </c>
      <c r="AQ28" s="132">
        <f>'Hours of daylight'!$N$18</f>
        <v>356.61467820678223</v>
      </c>
      <c r="AR28" s="132">
        <f>'Hours of daylight'!$O$18</f>
        <v>368.36064695720574</v>
      </c>
      <c r="AS28" s="132">
        <f>'Hours of daylight'!$P$18</f>
        <v>356.3774477085251</v>
      </c>
      <c r="AT28" s="132">
        <f>'Hours of daylight'!$Q$18</f>
        <v>368.30253904725566</v>
      </c>
      <c r="AU28" s="132">
        <f>'Hours of daylight'!$R$18</f>
        <v>368.44769699210104</v>
      </c>
      <c r="AV28" s="132">
        <f>'Hours of daylight'!$S$18</f>
        <v>356.65621575784195</v>
      </c>
      <c r="AW28" s="132">
        <f>'Hours of daylight'!$T$18</f>
        <v>368.51145175063328</v>
      </c>
      <c r="AX28" s="132">
        <f>'Hours of daylight'!$U$18</f>
        <v>356.48799250279706</v>
      </c>
      <c r="AY28" s="132">
        <f>'Hours of daylight'!$V$18</f>
        <v>368.25862486150197</v>
      </c>
      <c r="BB28" s="113"/>
      <c r="BC28" s="114"/>
      <c r="BD28" s="87" t="s">
        <v>43</v>
      </c>
      <c r="BF28" s="132">
        <f>'Hours of daylight'!$K$18</f>
        <v>368.31301729597288</v>
      </c>
      <c r="BG28" s="132">
        <f>'Hours of daylight'!$L$18</f>
        <v>332.80311712909219</v>
      </c>
      <c r="BH28" s="132">
        <f>'Hours of daylight'!$M$18</f>
        <v>368.5469897508022</v>
      </c>
      <c r="BI28" s="132">
        <f>'Hours of daylight'!$N$18</f>
        <v>356.61467820678223</v>
      </c>
      <c r="BJ28" s="132">
        <f>'Hours of daylight'!$O$18</f>
        <v>368.36064695720574</v>
      </c>
      <c r="BK28" s="132">
        <f>'Hours of daylight'!$P$18</f>
        <v>356.3774477085251</v>
      </c>
      <c r="BL28" s="132">
        <f>'Hours of daylight'!$Q$18</f>
        <v>368.30253904725566</v>
      </c>
      <c r="BM28" s="132">
        <f>'Hours of daylight'!$R$18</f>
        <v>368.44769699210104</v>
      </c>
      <c r="BN28" s="132">
        <f>'Hours of daylight'!$S$18</f>
        <v>356.65621575784195</v>
      </c>
      <c r="BO28" s="132">
        <f>'Hours of daylight'!$T$18</f>
        <v>368.51145175063328</v>
      </c>
      <c r="BP28" s="132">
        <f>'Hours of daylight'!$U$18</f>
        <v>356.48799250279706</v>
      </c>
      <c r="BQ28" s="132">
        <f>'Hours of daylight'!$V$18</f>
        <v>368.25862486150197</v>
      </c>
      <c r="BT28" s="113"/>
      <c r="BU28" s="114"/>
      <c r="BV28" s="87" t="s">
        <v>43</v>
      </c>
      <c r="BX28" s="132">
        <f>'Hours of daylight'!$K$18</f>
        <v>368.31301729597288</v>
      </c>
      <c r="BY28" s="132">
        <f>'Hours of daylight'!$L$18</f>
        <v>332.80311712909219</v>
      </c>
      <c r="BZ28" s="132">
        <f>'Hours of daylight'!$M$18</f>
        <v>368.5469897508022</v>
      </c>
      <c r="CA28" s="132">
        <f>'Hours of daylight'!$N$18</f>
        <v>356.61467820678223</v>
      </c>
      <c r="CB28" s="132">
        <f>'Hours of daylight'!$O$18</f>
        <v>368.36064695720574</v>
      </c>
      <c r="CC28" s="132">
        <f>'Hours of daylight'!$P$18</f>
        <v>356.3774477085251</v>
      </c>
      <c r="CD28" s="132">
        <f>'Hours of daylight'!$Q$18</f>
        <v>368.30253904725566</v>
      </c>
      <c r="CE28" s="132">
        <f>'Hours of daylight'!$R$18</f>
        <v>368.44769699210104</v>
      </c>
      <c r="CF28" s="132">
        <f>'Hours of daylight'!$S$18</f>
        <v>356.65621575784195</v>
      </c>
      <c r="CG28" s="132">
        <f>'Hours of daylight'!$T$18</f>
        <v>368.51145175063328</v>
      </c>
      <c r="CH28" s="132">
        <f>'Hours of daylight'!$U$18</f>
        <v>356.48799250279706</v>
      </c>
      <c r="CI28" s="132">
        <f>'Hours of daylight'!$V$18</f>
        <v>368.25862486150197</v>
      </c>
      <c r="CL28" s="113"/>
      <c r="CM28" s="114"/>
      <c r="CN28" s="87" t="s">
        <v>43</v>
      </c>
      <c r="CP28" s="132">
        <f>'Hours of daylight'!$K$18</f>
        <v>368.31301729597288</v>
      </c>
      <c r="CQ28" s="132">
        <f>'Hours of daylight'!$L$18</f>
        <v>332.80311712909219</v>
      </c>
      <c r="CR28" s="132">
        <f>'Hours of daylight'!$M$18</f>
        <v>368.5469897508022</v>
      </c>
      <c r="CS28" s="132">
        <f>'Hours of daylight'!$N$18</f>
        <v>356.61467820678223</v>
      </c>
      <c r="CT28" s="132">
        <f>'Hours of daylight'!$O$18</f>
        <v>368.36064695720574</v>
      </c>
      <c r="CU28" s="132">
        <f>'Hours of daylight'!$P$18</f>
        <v>356.3774477085251</v>
      </c>
      <c r="CV28" s="132">
        <f>'Hours of daylight'!$Q$18</f>
        <v>368.30253904725566</v>
      </c>
      <c r="CW28" s="132">
        <f>'Hours of daylight'!$R$18</f>
        <v>368.44769699210104</v>
      </c>
      <c r="CX28" s="132">
        <f>'Hours of daylight'!$S$18</f>
        <v>356.65621575784195</v>
      </c>
      <c r="CY28" s="132">
        <f>'Hours of daylight'!$T$18</f>
        <v>368.51145175063328</v>
      </c>
      <c r="CZ28" s="132">
        <f>'Hours of daylight'!$U$18</f>
        <v>356.48799250279706</v>
      </c>
      <c r="DA28" s="132">
        <f>'Hours of daylight'!$V$18</f>
        <v>368.25862486150197</v>
      </c>
    </row>
    <row r="29" spans="2:105" ht="9.9499999999999993" customHeight="1" x14ac:dyDescent="0.25">
      <c r="D29" s="129"/>
      <c r="E29" s="129"/>
      <c r="F29" s="129"/>
      <c r="G29" s="129"/>
      <c r="H29" s="129"/>
      <c r="I29" s="129"/>
      <c r="J29" s="129"/>
      <c r="K29" s="129"/>
      <c r="L29" s="129"/>
      <c r="M29" s="129"/>
      <c r="N29" s="129"/>
      <c r="O29" s="129"/>
      <c r="R29" s="113"/>
      <c r="S29" s="114"/>
      <c r="V29" s="129"/>
      <c r="W29" s="129"/>
      <c r="X29" s="129"/>
      <c r="Y29" s="129"/>
      <c r="Z29" s="129"/>
      <c r="AA29" s="129"/>
      <c r="AB29" s="129"/>
      <c r="AC29" s="129"/>
      <c r="AD29" s="129"/>
      <c r="AE29" s="129"/>
      <c r="AF29" s="129"/>
      <c r="AG29" s="129"/>
      <c r="AJ29" s="113"/>
      <c r="AK29" s="114"/>
      <c r="AN29" s="129"/>
      <c r="AO29" s="129"/>
      <c r="AP29" s="129"/>
      <c r="AQ29" s="129"/>
      <c r="AR29" s="129"/>
      <c r="AS29" s="129"/>
      <c r="AT29" s="129"/>
      <c r="AU29" s="129"/>
      <c r="AV29" s="129"/>
      <c r="AW29" s="129"/>
      <c r="AX29" s="129"/>
      <c r="AY29" s="129"/>
      <c r="BB29" s="113"/>
      <c r="BC29" s="114"/>
      <c r="BF29" s="129"/>
      <c r="BG29" s="129"/>
      <c r="BH29" s="129"/>
      <c r="BI29" s="129"/>
      <c r="BJ29" s="129"/>
      <c r="BK29" s="129"/>
      <c r="BL29" s="129"/>
      <c r="BM29" s="129"/>
      <c r="BN29" s="129"/>
      <c r="BO29" s="129"/>
      <c r="BP29" s="129"/>
      <c r="BQ29" s="129"/>
      <c r="BT29" s="113"/>
      <c r="BU29" s="114"/>
      <c r="BX29" s="129"/>
      <c r="BY29" s="129"/>
      <c r="BZ29" s="129"/>
      <c r="CA29" s="129"/>
      <c r="CB29" s="129"/>
      <c r="CC29" s="129"/>
      <c r="CD29" s="129"/>
      <c r="CE29" s="129"/>
      <c r="CF29" s="129"/>
      <c r="CG29" s="129"/>
      <c r="CH29" s="129"/>
      <c r="CI29" s="129"/>
      <c r="CL29" s="113"/>
      <c r="CM29" s="114"/>
      <c r="CP29" s="129"/>
      <c r="CQ29" s="129"/>
      <c r="CR29" s="129"/>
      <c r="CS29" s="129"/>
      <c r="CT29" s="129"/>
      <c r="CU29" s="129"/>
      <c r="CV29" s="129"/>
      <c r="CW29" s="129"/>
      <c r="CX29" s="129"/>
      <c r="CY29" s="129"/>
      <c r="CZ29" s="129"/>
      <c r="DA29" s="129"/>
    </row>
    <row r="30" spans="2:105" x14ac:dyDescent="0.25">
      <c r="B30" s="102" t="s">
        <v>44</v>
      </c>
      <c r="D30" s="132" t="e">
        <f t="shared" ref="D30:O30" si="0">$C8*D25/(2*$C14)*$C16*(D27+$C9*D28)*3600/1000000</f>
        <v>#DIV/0!</v>
      </c>
      <c r="E30" s="132" t="e">
        <f t="shared" si="0"/>
        <v>#DIV/0!</v>
      </c>
      <c r="F30" s="132" t="e">
        <f t="shared" si="0"/>
        <v>#DIV/0!</v>
      </c>
      <c r="G30" s="132" t="e">
        <f t="shared" si="0"/>
        <v>#DIV/0!</v>
      </c>
      <c r="H30" s="132" t="e">
        <f t="shared" si="0"/>
        <v>#DIV/0!</v>
      </c>
      <c r="I30" s="132" t="e">
        <f t="shared" si="0"/>
        <v>#DIV/0!</v>
      </c>
      <c r="J30" s="132" t="e">
        <f t="shared" si="0"/>
        <v>#DIV/0!</v>
      </c>
      <c r="K30" s="132" t="e">
        <f t="shared" si="0"/>
        <v>#DIV/0!</v>
      </c>
      <c r="L30" s="132" t="e">
        <f t="shared" si="0"/>
        <v>#DIV/0!</v>
      </c>
      <c r="M30" s="132" t="e">
        <f t="shared" si="0"/>
        <v>#DIV/0!</v>
      </c>
      <c r="N30" s="132" t="e">
        <f t="shared" si="0"/>
        <v>#DIV/0!</v>
      </c>
      <c r="O30" s="132" t="e">
        <f t="shared" si="0"/>
        <v>#DIV/0!</v>
      </c>
      <c r="R30" s="113"/>
      <c r="S30" s="114"/>
      <c r="T30" s="102" t="s">
        <v>44</v>
      </c>
      <c r="V30" s="132" t="e">
        <f>$U8*V25/(2*$U14)*$U16*(V27+$U9*V28)*3600/1000000</f>
        <v>#DIV/0!</v>
      </c>
      <c r="W30" s="132" t="e">
        <f t="shared" ref="W30:AG30" si="1">$U8*W25/(2*$U14)*$U16*(W27+$U9*W28)*3600/1000000</f>
        <v>#DIV/0!</v>
      </c>
      <c r="X30" s="132" t="e">
        <f t="shared" si="1"/>
        <v>#DIV/0!</v>
      </c>
      <c r="Y30" s="132" t="e">
        <f t="shared" si="1"/>
        <v>#DIV/0!</v>
      </c>
      <c r="Z30" s="132" t="e">
        <f t="shared" si="1"/>
        <v>#DIV/0!</v>
      </c>
      <c r="AA30" s="132" t="e">
        <f t="shared" si="1"/>
        <v>#DIV/0!</v>
      </c>
      <c r="AB30" s="132" t="e">
        <f t="shared" si="1"/>
        <v>#DIV/0!</v>
      </c>
      <c r="AC30" s="132" t="e">
        <f t="shared" si="1"/>
        <v>#DIV/0!</v>
      </c>
      <c r="AD30" s="132" t="e">
        <f t="shared" si="1"/>
        <v>#DIV/0!</v>
      </c>
      <c r="AE30" s="132" t="e">
        <f t="shared" si="1"/>
        <v>#DIV/0!</v>
      </c>
      <c r="AF30" s="132" t="e">
        <f t="shared" si="1"/>
        <v>#DIV/0!</v>
      </c>
      <c r="AG30" s="132" t="e">
        <f t="shared" si="1"/>
        <v>#DIV/0!</v>
      </c>
      <c r="AJ30" s="113"/>
      <c r="AK30" s="114"/>
      <c r="AL30" s="102" t="s">
        <v>44</v>
      </c>
      <c r="AN30" s="132" t="e">
        <f>$AM8*AN25/(2*$AM14)*$AM16*(AN27+$AM9*AN28)*3600/1000000</f>
        <v>#DIV/0!</v>
      </c>
      <c r="AO30" s="132" t="e">
        <f t="shared" ref="AO30:AY30" si="2">$AM8*AO25/(2*$AM14)*$AM16*(AO27+$AM9*AO28)*3600/1000000</f>
        <v>#DIV/0!</v>
      </c>
      <c r="AP30" s="132" t="e">
        <f t="shared" si="2"/>
        <v>#DIV/0!</v>
      </c>
      <c r="AQ30" s="132" t="e">
        <f t="shared" si="2"/>
        <v>#DIV/0!</v>
      </c>
      <c r="AR30" s="132" t="e">
        <f t="shared" si="2"/>
        <v>#DIV/0!</v>
      </c>
      <c r="AS30" s="132" t="e">
        <f t="shared" si="2"/>
        <v>#DIV/0!</v>
      </c>
      <c r="AT30" s="132" t="e">
        <f t="shared" si="2"/>
        <v>#DIV/0!</v>
      </c>
      <c r="AU30" s="132" t="e">
        <f t="shared" si="2"/>
        <v>#DIV/0!</v>
      </c>
      <c r="AV30" s="132" t="e">
        <f t="shared" si="2"/>
        <v>#DIV/0!</v>
      </c>
      <c r="AW30" s="132" t="e">
        <f t="shared" si="2"/>
        <v>#DIV/0!</v>
      </c>
      <c r="AX30" s="132" t="e">
        <f t="shared" si="2"/>
        <v>#DIV/0!</v>
      </c>
      <c r="AY30" s="132" t="e">
        <f t="shared" si="2"/>
        <v>#DIV/0!</v>
      </c>
      <c r="BB30" s="113"/>
      <c r="BC30" s="114"/>
      <c r="BD30" s="102" t="s">
        <v>44</v>
      </c>
      <c r="BF30" s="132" t="e">
        <f>$BE8*BF25/(2*$BE14)*$BE16*(BF27+$BE9*BF28)*3600/1000000</f>
        <v>#DIV/0!</v>
      </c>
      <c r="BG30" s="132" t="e">
        <f t="shared" ref="BG30:BQ30" si="3">$BE8*BG25/(2*$BE14)*$BE16*(BG27+$BE9*BG28)*3600/1000000</f>
        <v>#DIV/0!</v>
      </c>
      <c r="BH30" s="132" t="e">
        <f t="shared" si="3"/>
        <v>#DIV/0!</v>
      </c>
      <c r="BI30" s="132" t="e">
        <f t="shared" si="3"/>
        <v>#DIV/0!</v>
      </c>
      <c r="BJ30" s="132" t="e">
        <f t="shared" si="3"/>
        <v>#DIV/0!</v>
      </c>
      <c r="BK30" s="132" t="e">
        <f t="shared" si="3"/>
        <v>#DIV/0!</v>
      </c>
      <c r="BL30" s="132" t="e">
        <f t="shared" si="3"/>
        <v>#DIV/0!</v>
      </c>
      <c r="BM30" s="132" t="e">
        <f t="shared" si="3"/>
        <v>#DIV/0!</v>
      </c>
      <c r="BN30" s="132" t="e">
        <f t="shared" si="3"/>
        <v>#DIV/0!</v>
      </c>
      <c r="BO30" s="132" t="e">
        <f t="shared" si="3"/>
        <v>#DIV/0!</v>
      </c>
      <c r="BP30" s="132" t="e">
        <f t="shared" si="3"/>
        <v>#DIV/0!</v>
      </c>
      <c r="BQ30" s="132" t="e">
        <f t="shared" si="3"/>
        <v>#DIV/0!</v>
      </c>
      <c r="BT30" s="113"/>
      <c r="BU30" s="114"/>
      <c r="BV30" s="102" t="s">
        <v>44</v>
      </c>
      <c r="BX30" s="132" t="e">
        <f>$BW8*BX25/(2*$BW14)*$BW16*(BX27+$BW9*BX28)*3600/1000000</f>
        <v>#DIV/0!</v>
      </c>
      <c r="BY30" s="132" t="e">
        <f t="shared" ref="BY30:CI30" si="4">$BW8*BY25/(2*$BW14)*$BW16*(BY27+$BW9*BY28)*3600/1000000</f>
        <v>#DIV/0!</v>
      </c>
      <c r="BZ30" s="132" t="e">
        <f t="shared" si="4"/>
        <v>#DIV/0!</v>
      </c>
      <c r="CA30" s="132" t="e">
        <f t="shared" si="4"/>
        <v>#DIV/0!</v>
      </c>
      <c r="CB30" s="132" t="e">
        <f t="shared" si="4"/>
        <v>#DIV/0!</v>
      </c>
      <c r="CC30" s="132" t="e">
        <f t="shared" si="4"/>
        <v>#DIV/0!</v>
      </c>
      <c r="CD30" s="132" t="e">
        <f t="shared" si="4"/>
        <v>#DIV/0!</v>
      </c>
      <c r="CE30" s="132" t="e">
        <f t="shared" si="4"/>
        <v>#DIV/0!</v>
      </c>
      <c r="CF30" s="132" t="e">
        <f t="shared" si="4"/>
        <v>#DIV/0!</v>
      </c>
      <c r="CG30" s="132" t="e">
        <f t="shared" si="4"/>
        <v>#DIV/0!</v>
      </c>
      <c r="CH30" s="132" t="e">
        <f t="shared" si="4"/>
        <v>#DIV/0!</v>
      </c>
      <c r="CI30" s="132" t="e">
        <f t="shared" si="4"/>
        <v>#DIV/0!</v>
      </c>
      <c r="CL30" s="113"/>
      <c r="CM30" s="114"/>
      <c r="CN30" s="102" t="s">
        <v>44</v>
      </c>
      <c r="CP30" s="132">
        <f>$CO8*CP25/(2*$CO14)*$CO16*(CP27+$CO9*CP28)*3600/1000000</f>
        <v>0</v>
      </c>
      <c r="CQ30" s="132">
        <f t="shared" ref="CQ30:DA30" si="5">$CO8*CQ25/(2*$CO14)*$CO16*(CQ27+$CO9*CQ28)*3600/1000000</f>
        <v>0</v>
      </c>
      <c r="CR30" s="132">
        <f t="shared" si="5"/>
        <v>0</v>
      </c>
      <c r="CS30" s="132">
        <f t="shared" si="5"/>
        <v>0</v>
      </c>
      <c r="CT30" s="132">
        <f t="shared" si="5"/>
        <v>0</v>
      </c>
      <c r="CU30" s="132">
        <f t="shared" si="5"/>
        <v>0</v>
      </c>
      <c r="CV30" s="132">
        <f t="shared" si="5"/>
        <v>0</v>
      </c>
      <c r="CW30" s="132">
        <f t="shared" si="5"/>
        <v>0</v>
      </c>
      <c r="CX30" s="132">
        <f t="shared" si="5"/>
        <v>0</v>
      </c>
      <c r="CY30" s="132">
        <f t="shared" si="5"/>
        <v>0</v>
      </c>
      <c r="CZ30" s="132">
        <f t="shared" si="5"/>
        <v>0</v>
      </c>
      <c r="DA30" s="132">
        <f t="shared" si="5"/>
        <v>0</v>
      </c>
    </row>
    <row r="31" spans="2:105" ht="9.9499999999999993" customHeight="1" x14ac:dyDescent="0.25">
      <c r="B31" s="106"/>
      <c r="D31" s="129"/>
      <c r="E31" s="129"/>
      <c r="F31" s="129"/>
      <c r="G31" s="129"/>
      <c r="H31" s="129"/>
      <c r="I31" s="129"/>
      <c r="J31" s="129"/>
      <c r="K31" s="129"/>
      <c r="L31" s="129"/>
      <c r="M31" s="129"/>
      <c r="N31" s="129"/>
      <c r="O31" s="129"/>
      <c r="R31" s="113"/>
      <c r="S31" s="114"/>
      <c r="T31" s="106"/>
      <c r="V31" s="129"/>
      <c r="W31" s="129"/>
      <c r="X31" s="129"/>
      <c r="Y31" s="129"/>
      <c r="Z31" s="129"/>
      <c r="AA31" s="129"/>
      <c r="AB31" s="129"/>
      <c r="AC31" s="129"/>
      <c r="AD31" s="129"/>
      <c r="AE31" s="129"/>
      <c r="AF31" s="129"/>
      <c r="AG31" s="129"/>
      <c r="AJ31" s="113"/>
      <c r="AK31" s="114"/>
      <c r="AL31" s="106"/>
      <c r="AN31" s="129"/>
      <c r="AO31" s="129"/>
      <c r="AP31" s="129"/>
      <c r="AQ31" s="129"/>
      <c r="AR31" s="129"/>
      <c r="AS31" s="129"/>
      <c r="AT31" s="129"/>
      <c r="AU31" s="129"/>
      <c r="AV31" s="129"/>
      <c r="AW31" s="129"/>
      <c r="AX31" s="129"/>
      <c r="AY31" s="129"/>
      <c r="BB31" s="113"/>
      <c r="BC31" s="114"/>
      <c r="BD31" s="106"/>
      <c r="BF31" s="129"/>
      <c r="BG31" s="129"/>
      <c r="BH31" s="129"/>
      <c r="BI31" s="129"/>
      <c r="BJ31" s="129"/>
      <c r="BK31" s="129"/>
      <c r="BL31" s="129"/>
      <c r="BM31" s="129"/>
      <c r="BN31" s="129"/>
      <c r="BO31" s="129"/>
      <c r="BP31" s="129"/>
      <c r="BQ31" s="129"/>
      <c r="BT31" s="113"/>
      <c r="BU31" s="114"/>
      <c r="BV31" s="106"/>
      <c r="BX31" s="129"/>
      <c r="BY31" s="129"/>
      <c r="BZ31" s="129"/>
      <c r="CA31" s="129"/>
      <c r="CB31" s="129"/>
      <c r="CC31" s="129"/>
      <c r="CD31" s="129"/>
      <c r="CE31" s="129"/>
      <c r="CF31" s="129"/>
      <c r="CG31" s="129"/>
      <c r="CH31" s="129"/>
      <c r="CI31" s="129"/>
      <c r="CL31" s="113"/>
      <c r="CM31" s="114"/>
      <c r="CN31" s="106"/>
      <c r="CP31" s="129"/>
      <c r="CQ31" s="129"/>
      <c r="CR31" s="129"/>
      <c r="CS31" s="129"/>
      <c r="CT31" s="129"/>
      <c r="CU31" s="129"/>
      <c r="CV31" s="129"/>
      <c r="CW31" s="129"/>
      <c r="CX31" s="129"/>
      <c r="CY31" s="129"/>
      <c r="CZ31" s="129"/>
      <c r="DA31" s="129"/>
    </row>
    <row r="32" spans="2:105" x14ac:dyDescent="0.25">
      <c r="B32" s="89" t="s">
        <v>236</v>
      </c>
      <c r="D32" s="92"/>
      <c r="E32" s="92"/>
      <c r="F32" s="92"/>
      <c r="G32" s="92"/>
      <c r="H32" s="92"/>
      <c r="I32" s="92"/>
      <c r="J32" s="92"/>
      <c r="K32" s="92"/>
      <c r="L32" s="92"/>
      <c r="M32" s="92"/>
      <c r="N32" s="92"/>
      <c r="O32" s="92"/>
      <c r="R32" s="113"/>
      <c r="S32" s="114"/>
      <c r="T32" s="89" t="s">
        <v>236</v>
      </c>
      <c r="V32" s="92"/>
      <c r="W32" s="92"/>
      <c r="X32" s="92"/>
      <c r="Y32" s="92"/>
      <c r="Z32" s="92"/>
      <c r="AA32" s="92"/>
      <c r="AB32" s="92"/>
      <c r="AC32" s="92"/>
      <c r="AD32" s="92"/>
      <c r="AE32" s="92"/>
      <c r="AF32" s="92"/>
      <c r="AG32" s="92"/>
      <c r="AJ32" s="113"/>
      <c r="AK32" s="114"/>
      <c r="AL32" s="89" t="s">
        <v>236</v>
      </c>
      <c r="AN32" s="92"/>
      <c r="AO32" s="92"/>
      <c r="AP32" s="92"/>
      <c r="AQ32" s="92"/>
      <c r="AR32" s="92"/>
      <c r="AS32" s="92"/>
      <c r="AT32" s="92"/>
      <c r="AU32" s="92"/>
      <c r="AV32" s="92"/>
      <c r="AW32" s="92"/>
      <c r="AX32" s="92"/>
      <c r="AY32" s="92"/>
      <c r="BB32" s="113"/>
      <c r="BC32" s="114"/>
      <c r="BD32" s="89" t="s">
        <v>236</v>
      </c>
      <c r="BF32" s="92"/>
      <c r="BG32" s="92"/>
      <c r="BH32" s="92"/>
      <c r="BI32" s="92"/>
      <c r="BJ32" s="92"/>
      <c r="BK32" s="92"/>
      <c r="BL32" s="92"/>
      <c r="BM32" s="92"/>
      <c r="BN32" s="92"/>
      <c r="BO32" s="92"/>
      <c r="BP32" s="92"/>
      <c r="BQ32" s="92"/>
      <c r="BT32" s="113"/>
      <c r="BU32" s="114"/>
      <c r="BV32" s="89" t="s">
        <v>236</v>
      </c>
      <c r="BX32" s="92"/>
      <c r="BY32" s="92"/>
      <c r="BZ32" s="92"/>
      <c r="CA32" s="92"/>
      <c r="CB32" s="92"/>
      <c r="CC32" s="92"/>
      <c r="CD32" s="92"/>
      <c r="CE32" s="92"/>
      <c r="CF32" s="92"/>
      <c r="CG32" s="92"/>
      <c r="CH32" s="92"/>
      <c r="CI32" s="92"/>
      <c r="CL32" s="113"/>
      <c r="CM32" s="114"/>
      <c r="CN32" s="89" t="s">
        <v>236</v>
      </c>
      <c r="CP32" s="92"/>
      <c r="CQ32" s="92"/>
      <c r="CR32" s="92"/>
      <c r="CS32" s="92"/>
      <c r="CT32" s="92"/>
      <c r="CU32" s="92"/>
      <c r="CV32" s="92"/>
      <c r="CW32" s="92"/>
      <c r="CX32" s="92"/>
      <c r="CY32" s="92"/>
      <c r="CZ32" s="92"/>
      <c r="DA32" s="92"/>
    </row>
    <row r="33" spans="2:107" x14ac:dyDescent="0.25">
      <c r="B33" s="87" t="s">
        <v>45</v>
      </c>
      <c r="D33" s="132" t="e">
        <f t="shared" ref="D33:O33" si="6">D30*$C26</f>
        <v>#DIV/0!</v>
      </c>
      <c r="E33" s="132" t="e">
        <f t="shared" si="6"/>
        <v>#DIV/0!</v>
      </c>
      <c r="F33" s="132" t="e">
        <f t="shared" si="6"/>
        <v>#DIV/0!</v>
      </c>
      <c r="G33" s="132" t="e">
        <f t="shared" si="6"/>
        <v>#DIV/0!</v>
      </c>
      <c r="H33" s="132" t="e">
        <f t="shared" si="6"/>
        <v>#DIV/0!</v>
      </c>
      <c r="I33" s="132" t="e">
        <f t="shared" si="6"/>
        <v>#DIV/0!</v>
      </c>
      <c r="J33" s="132" t="e">
        <f t="shared" si="6"/>
        <v>#DIV/0!</v>
      </c>
      <c r="K33" s="132" t="e">
        <f t="shared" si="6"/>
        <v>#DIV/0!</v>
      </c>
      <c r="L33" s="132" t="e">
        <f t="shared" si="6"/>
        <v>#DIV/0!</v>
      </c>
      <c r="M33" s="132" t="e">
        <f t="shared" si="6"/>
        <v>#DIV/0!</v>
      </c>
      <c r="N33" s="132" t="e">
        <f t="shared" si="6"/>
        <v>#DIV/0!</v>
      </c>
      <c r="O33" s="132" t="e">
        <f t="shared" si="6"/>
        <v>#DIV/0!</v>
      </c>
      <c r="R33" s="113"/>
      <c r="S33" s="114"/>
      <c r="T33" s="87" t="s">
        <v>45</v>
      </c>
      <c r="V33" s="132" t="e">
        <f>V30*$U26</f>
        <v>#DIV/0!</v>
      </c>
      <c r="W33" s="132" t="e">
        <f t="shared" ref="W33:AG33" si="7">W30*$U26</f>
        <v>#DIV/0!</v>
      </c>
      <c r="X33" s="132" t="e">
        <f t="shared" si="7"/>
        <v>#DIV/0!</v>
      </c>
      <c r="Y33" s="132" t="e">
        <f t="shared" si="7"/>
        <v>#DIV/0!</v>
      </c>
      <c r="Z33" s="132" t="e">
        <f t="shared" si="7"/>
        <v>#DIV/0!</v>
      </c>
      <c r="AA33" s="132" t="e">
        <f t="shared" si="7"/>
        <v>#DIV/0!</v>
      </c>
      <c r="AB33" s="132" t="e">
        <f t="shared" si="7"/>
        <v>#DIV/0!</v>
      </c>
      <c r="AC33" s="132" t="e">
        <f t="shared" si="7"/>
        <v>#DIV/0!</v>
      </c>
      <c r="AD33" s="132" t="e">
        <f t="shared" si="7"/>
        <v>#DIV/0!</v>
      </c>
      <c r="AE33" s="132" t="e">
        <f t="shared" si="7"/>
        <v>#DIV/0!</v>
      </c>
      <c r="AF33" s="132" t="e">
        <f t="shared" si="7"/>
        <v>#DIV/0!</v>
      </c>
      <c r="AG33" s="132" t="e">
        <f t="shared" si="7"/>
        <v>#DIV/0!</v>
      </c>
      <c r="AJ33" s="113"/>
      <c r="AK33" s="114"/>
      <c r="AL33" s="87" t="s">
        <v>45</v>
      </c>
      <c r="AN33" s="132" t="e">
        <f>AN30*$AM26</f>
        <v>#DIV/0!</v>
      </c>
      <c r="AO33" s="132" t="e">
        <f t="shared" ref="AO33:AY33" si="8">AO30*$AM26</f>
        <v>#DIV/0!</v>
      </c>
      <c r="AP33" s="132" t="e">
        <f t="shared" si="8"/>
        <v>#DIV/0!</v>
      </c>
      <c r="AQ33" s="132" t="e">
        <f t="shared" si="8"/>
        <v>#DIV/0!</v>
      </c>
      <c r="AR33" s="132" t="e">
        <f t="shared" si="8"/>
        <v>#DIV/0!</v>
      </c>
      <c r="AS33" s="132" t="e">
        <f t="shared" si="8"/>
        <v>#DIV/0!</v>
      </c>
      <c r="AT33" s="132" t="e">
        <f t="shared" si="8"/>
        <v>#DIV/0!</v>
      </c>
      <c r="AU33" s="132" t="e">
        <f t="shared" si="8"/>
        <v>#DIV/0!</v>
      </c>
      <c r="AV33" s="132" t="e">
        <f t="shared" si="8"/>
        <v>#DIV/0!</v>
      </c>
      <c r="AW33" s="132" t="e">
        <f t="shared" si="8"/>
        <v>#DIV/0!</v>
      </c>
      <c r="AX33" s="132" t="e">
        <f t="shared" si="8"/>
        <v>#DIV/0!</v>
      </c>
      <c r="AY33" s="132" t="e">
        <f t="shared" si="8"/>
        <v>#DIV/0!</v>
      </c>
      <c r="BB33" s="113"/>
      <c r="BC33" s="114"/>
      <c r="BD33" s="87" t="s">
        <v>45</v>
      </c>
      <c r="BF33" s="132" t="e">
        <f>BF30*$BE26</f>
        <v>#DIV/0!</v>
      </c>
      <c r="BG33" s="132" t="e">
        <f t="shared" ref="BG33:BQ33" si="9">BG30*$BE26</f>
        <v>#DIV/0!</v>
      </c>
      <c r="BH33" s="132" t="e">
        <f t="shared" si="9"/>
        <v>#DIV/0!</v>
      </c>
      <c r="BI33" s="132" t="e">
        <f t="shared" si="9"/>
        <v>#DIV/0!</v>
      </c>
      <c r="BJ33" s="132" t="e">
        <f t="shared" si="9"/>
        <v>#DIV/0!</v>
      </c>
      <c r="BK33" s="132" t="e">
        <f t="shared" si="9"/>
        <v>#DIV/0!</v>
      </c>
      <c r="BL33" s="132" t="e">
        <f t="shared" si="9"/>
        <v>#DIV/0!</v>
      </c>
      <c r="BM33" s="132" t="e">
        <f t="shared" si="9"/>
        <v>#DIV/0!</v>
      </c>
      <c r="BN33" s="132" t="e">
        <f t="shared" si="9"/>
        <v>#DIV/0!</v>
      </c>
      <c r="BO33" s="132" t="e">
        <f t="shared" si="9"/>
        <v>#DIV/0!</v>
      </c>
      <c r="BP33" s="132" t="e">
        <f t="shared" si="9"/>
        <v>#DIV/0!</v>
      </c>
      <c r="BQ33" s="132" t="e">
        <f t="shared" si="9"/>
        <v>#DIV/0!</v>
      </c>
      <c r="BT33" s="113"/>
      <c r="BU33" s="114"/>
      <c r="BV33" s="87" t="s">
        <v>45</v>
      </c>
      <c r="BX33" s="132" t="e">
        <f>BX30*$BW26</f>
        <v>#DIV/0!</v>
      </c>
      <c r="BY33" s="132" t="e">
        <f t="shared" ref="BY33:CI33" si="10">BY30*$BW26</f>
        <v>#DIV/0!</v>
      </c>
      <c r="BZ33" s="132" t="e">
        <f t="shared" si="10"/>
        <v>#DIV/0!</v>
      </c>
      <c r="CA33" s="132" t="e">
        <f t="shared" si="10"/>
        <v>#DIV/0!</v>
      </c>
      <c r="CB33" s="132" t="e">
        <f t="shared" si="10"/>
        <v>#DIV/0!</v>
      </c>
      <c r="CC33" s="132" t="e">
        <f t="shared" si="10"/>
        <v>#DIV/0!</v>
      </c>
      <c r="CD33" s="132" t="e">
        <f t="shared" si="10"/>
        <v>#DIV/0!</v>
      </c>
      <c r="CE33" s="132" t="e">
        <f t="shared" si="10"/>
        <v>#DIV/0!</v>
      </c>
      <c r="CF33" s="132" t="e">
        <f t="shared" si="10"/>
        <v>#DIV/0!</v>
      </c>
      <c r="CG33" s="132" t="e">
        <f t="shared" si="10"/>
        <v>#DIV/0!</v>
      </c>
      <c r="CH33" s="132" t="e">
        <f t="shared" si="10"/>
        <v>#DIV/0!</v>
      </c>
      <c r="CI33" s="132" t="e">
        <f t="shared" si="10"/>
        <v>#DIV/0!</v>
      </c>
      <c r="CL33" s="113"/>
      <c r="CM33" s="114"/>
      <c r="CN33" s="87" t="s">
        <v>45</v>
      </c>
      <c r="CP33" s="132">
        <f>CP30*$CO26</f>
        <v>0</v>
      </c>
      <c r="CQ33" s="132">
        <f t="shared" ref="CQ33:DA33" si="11">CQ30*$CO26</f>
        <v>0</v>
      </c>
      <c r="CR33" s="132">
        <f t="shared" si="11"/>
        <v>0</v>
      </c>
      <c r="CS33" s="132">
        <f t="shared" si="11"/>
        <v>0</v>
      </c>
      <c r="CT33" s="132">
        <f t="shared" si="11"/>
        <v>0</v>
      </c>
      <c r="CU33" s="132">
        <f t="shared" si="11"/>
        <v>0</v>
      </c>
      <c r="CV33" s="132">
        <f t="shared" si="11"/>
        <v>0</v>
      </c>
      <c r="CW33" s="132">
        <f t="shared" si="11"/>
        <v>0</v>
      </c>
      <c r="CX33" s="132">
        <f t="shared" si="11"/>
        <v>0</v>
      </c>
      <c r="CY33" s="132">
        <f t="shared" si="11"/>
        <v>0</v>
      </c>
      <c r="CZ33" s="132">
        <f t="shared" si="11"/>
        <v>0</v>
      </c>
      <c r="DA33" s="132">
        <f t="shared" si="11"/>
        <v>0</v>
      </c>
    </row>
    <row r="34" spans="2:107" x14ac:dyDescent="0.25">
      <c r="B34" s="87" t="s">
        <v>46</v>
      </c>
      <c r="C34" s="131" t="e">
        <f>'Single transit collision risk'!J37</f>
        <v>#VALUE!</v>
      </c>
      <c r="D34" s="92"/>
      <c r="E34" s="92"/>
      <c r="F34" s="92"/>
      <c r="G34" s="92"/>
      <c r="H34" s="92"/>
      <c r="I34" s="92"/>
      <c r="J34" s="92"/>
      <c r="K34" s="92"/>
      <c r="L34" s="92"/>
      <c r="M34" s="92"/>
      <c r="N34" s="92"/>
      <c r="O34" s="92"/>
      <c r="R34" s="113"/>
      <c r="S34" s="114"/>
      <c r="T34" s="87" t="s">
        <v>46</v>
      </c>
      <c r="U34" s="131" t="e">
        <f>'Single transit collision risk'!V37</f>
        <v>#VALUE!</v>
      </c>
      <c r="V34" s="92"/>
      <c r="W34" s="92"/>
      <c r="X34" s="92"/>
      <c r="Y34" s="92"/>
      <c r="Z34" s="92"/>
      <c r="AA34" s="92"/>
      <c r="AB34" s="92"/>
      <c r="AC34" s="92"/>
      <c r="AD34" s="92"/>
      <c r="AE34" s="92"/>
      <c r="AF34" s="92"/>
      <c r="AG34" s="92"/>
      <c r="AJ34" s="113"/>
      <c r="AK34" s="114"/>
      <c r="AL34" s="87" t="s">
        <v>46</v>
      </c>
      <c r="AM34" s="131" t="e">
        <f>'Single transit collision risk'!AH37</f>
        <v>#VALUE!</v>
      </c>
      <c r="AN34" s="92"/>
      <c r="AO34" s="92"/>
      <c r="AP34" s="92"/>
      <c r="AQ34" s="92"/>
      <c r="AR34" s="92"/>
      <c r="AS34" s="92"/>
      <c r="AT34" s="92"/>
      <c r="AU34" s="92"/>
      <c r="AV34" s="92"/>
      <c r="AW34" s="92"/>
      <c r="AX34" s="92"/>
      <c r="AY34" s="92"/>
      <c r="BB34" s="113"/>
      <c r="BC34" s="114"/>
      <c r="BD34" s="87" t="s">
        <v>46</v>
      </c>
      <c r="BE34" s="131" t="e">
        <f>'Single transit collision risk'!AT37</f>
        <v>#VALUE!</v>
      </c>
      <c r="BF34" s="92"/>
      <c r="BG34" s="92"/>
      <c r="BH34" s="92"/>
      <c r="BI34" s="92"/>
      <c r="BJ34" s="92"/>
      <c r="BK34" s="92"/>
      <c r="BL34" s="92"/>
      <c r="BM34" s="92"/>
      <c r="BN34" s="92"/>
      <c r="BO34" s="92"/>
      <c r="BP34" s="92"/>
      <c r="BQ34" s="92"/>
      <c r="BT34" s="113"/>
      <c r="BU34" s="114"/>
      <c r="BV34" s="87" t="s">
        <v>46</v>
      </c>
      <c r="BW34" s="131" t="e">
        <f>'Single transit collision risk'!BF37</f>
        <v>#VALUE!</v>
      </c>
      <c r="BX34" s="92"/>
      <c r="BY34" s="92"/>
      <c r="BZ34" s="92"/>
      <c r="CA34" s="92"/>
      <c r="CB34" s="92"/>
      <c r="CC34" s="92"/>
      <c r="CD34" s="92"/>
      <c r="CE34" s="92"/>
      <c r="CF34" s="92"/>
      <c r="CG34" s="92"/>
      <c r="CH34" s="92"/>
      <c r="CI34" s="92"/>
      <c r="CL34" s="113"/>
      <c r="CM34" s="114"/>
      <c r="CN34" s="87" t="s">
        <v>46</v>
      </c>
      <c r="CO34" s="131" t="e">
        <f>'Single transit collision risk'!BR37</f>
        <v>#VALUE!</v>
      </c>
      <c r="CP34" s="92"/>
      <c r="CQ34" s="92"/>
      <c r="CR34" s="92"/>
      <c r="CS34" s="92"/>
      <c r="CT34" s="92"/>
      <c r="CU34" s="92"/>
      <c r="CV34" s="92"/>
      <c r="CW34" s="92"/>
      <c r="CX34" s="92"/>
      <c r="CY34" s="92"/>
      <c r="CZ34" s="92"/>
      <c r="DA34" s="92"/>
    </row>
    <row r="35" spans="2:107" ht="9.9499999999999993" customHeight="1" x14ac:dyDescent="0.25">
      <c r="C35" s="133"/>
      <c r="D35" s="92"/>
      <c r="E35" s="92"/>
      <c r="F35" s="92"/>
      <c r="G35" s="92"/>
      <c r="H35" s="92"/>
      <c r="I35" s="92"/>
      <c r="J35" s="92"/>
      <c r="K35" s="92"/>
      <c r="L35" s="92"/>
      <c r="M35" s="92"/>
      <c r="N35" s="92"/>
      <c r="O35" s="92"/>
      <c r="R35" s="113"/>
      <c r="S35" s="114"/>
      <c r="U35" s="133"/>
      <c r="V35" s="92"/>
      <c r="W35" s="92"/>
      <c r="X35" s="92"/>
      <c r="Y35" s="92"/>
      <c r="Z35" s="92"/>
      <c r="AA35" s="92"/>
      <c r="AB35" s="92"/>
      <c r="AC35" s="92"/>
      <c r="AD35" s="92"/>
      <c r="AE35" s="92"/>
      <c r="AF35" s="92"/>
      <c r="AG35" s="92"/>
      <c r="AJ35" s="113"/>
      <c r="AK35" s="114"/>
      <c r="AM35" s="133"/>
      <c r="AN35" s="92"/>
      <c r="AO35" s="92"/>
      <c r="AP35" s="92"/>
      <c r="AQ35" s="92"/>
      <c r="AR35" s="92"/>
      <c r="AS35" s="92"/>
      <c r="AT35" s="92"/>
      <c r="AU35" s="92"/>
      <c r="AV35" s="92"/>
      <c r="AW35" s="92"/>
      <c r="AX35" s="92"/>
      <c r="AY35" s="92"/>
      <c r="BB35" s="113"/>
      <c r="BC35" s="114"/>
      <c r="BE35" s="133"/>
      <c r="BF35" s="92"/>
      <c r="BG35" s="92"/>
      <c r="BH35" s="92"/>
      <c r="BI35" s="92"/>
      <c r="BJ35" s="92"/>
      <c r="BK35" s="92"/>
      <c r="BL35" s="92"/>
      <c r="BM35" s="92"/>
      <c r="BN35" s="92"/>
      <c r="BO35" s="92"/>
      <c r="BP35" s="92"/>
      <c r="BQ35" s="92"/>
      <c r="BT35" s="113"/>
      <c r="BU35" s="114"/>
      <c r="BW35" s="133"/>
      <c r="BX35" s="92"/>
      <c r="BY35" s="92"/>
      <c r="BZ35" s="92"/>
      <c r="CA35" s="92"/>
      <c r="CB35" s="92"/>
      <c r="CC35" s="92"/>
      <c r="CD35" s="92"/>
      <c r="CE35" s="92"/>
      <c r="CF35" s="92"/>
      <c r="CG35" s="92"/>
      <c r="CH35" s="92"/>
      <c r="CI35" s="92"/>
      <c r="CL35" s="113"/>
      <c r="CM35" s="114"/>
      <c r="CO35" s="133"/>
      <c r="CP35" s="92"/>
      <c r="CQ35" s="92"/>
      <c r="CR35" s="92"/>
      <c r="CS35" s="92"/>
      <c r="CT35" s="92"/>
      <c r="CU35" s="92"/>
      <c r="CV35" s="92"/>
      <c r="CW35" s="92"/>
      <c r="CX35" s="92"/>
      <c r="CY35" s="92"/>
      <c r="CZ35" s="92"/>
      <c r="DA35" s="92"/>
    </row>
    <row r="36" spans="2:107" ht="30" x14ac:dyDescent="0.25">
      <c r="B36" s="134" t="s">
        <v>303</v>
      </c>
      <c r="D36" s="132" t="e">
        <f t="shared" ref="D36:O36" si="12">D33*$C$34*D22</f>
        <v>#DIV/0!</v>
      </c>
      <c r="E36" s="132" t="e">
        <f t="shared" si="12"/>
        <v>#DIV/0!</v>
      </c>
      <c r="F36" s="132" t="e">
        <f t="shared" si="12"/>
        <v>#DIV/0!</v>
      </c>
      <c r="G36" s="132" t="e">
        <f t="shared" si="12"/>
        <v>#DIV/0!</v>
      </c>
      <c r="H36" s="132" t="e">
        <f t="shared" si="12"/>
        <v>#DIV/0!</v>
      </c>
      <c r="I36" s="132" t="e">
        <f t="shared" si="12"/>
        <v>#DIV/0!</v>
      </c>
      <c r="J36" s="132" t="e">
        <f t="shared" si="12"/>
        <v>#DIV/0!</v>
      </c>
      <c r="K36" s="132" t="e">
        <f t="shared" si="12"/>
        <v>#DIV/0!</v>
      </c>
      <c r="L36" s="132" t="e">
        <f t="shared" si="12"/>
        <v>#DIV/0!</v>
      </c>
      <c r="M36" s="132" t="e">
        <f t="shared" si="12"/>
        <v>#DIV/0!</v>
      </c>
      <c r="N36" s="132" t="e">
        <f t="shared" si="12"/>
        <v>#DIV/0!</v>
      </c>
      <c r="O36" s="132" t="e">
        <f t="shared" si="12"/>
        <v>#DIV/0!</v>
      </c>
      <c r="Q36" s="135" t="s">
        <v>31</v>
      </c>
      <c r="R36" s="158"/>
      <c r="S36" s="159"/>
      <c r="T36" s="134" t="s">
        <v>303</v>
      </c>
      <c r="V36" s="132" t="e">
        <f>V33*$U$34*V22</f>
        <v>#DIV/0!</v>
      </c>
      <c r="W36" s="132" t="e">
        <f>W33*$U$34*W22</f>
        <v>#DIV/0!</v>
      </c>
      <c r="X36" s="132" t="e">
        <f t="shared" ref="X36:AG36" si="13">X33*$U$34*X22</f>
        <v>#DIV/0!</v>
      </c>
      <c r="Y36" s="132" t="e">
        <f t="shared" si="13"/>
        <v>#DIV/0!</v>
      </c>
      <c r="Z36" s="132" t="e">
        <f t="shared" si="13"/>
        <v>#DIV/0!</v>
      </c>
      <c r="AA36" s="132" t="e">
        <f t="shared" si="13"/>
        <v>#DIV/0!</v>
      </c>
      <c r="AB36" s="132" t="e">
        <f t="shared" si="13"/>
        <v>#DIV/0!</v>
      </c>
      <c r="AC36" s="132" t="e">
        <f t="shared" si="13"/>
        <v>#DIV/0!</v>
      </c>
      <c r="AD36" s="132" t="e">
        <f t="shared" si="13"/>
        <v>#DIV/0!</v>
      </c>
      <c r="AE36" s="132" t="e">
        <f t="shared" si="13"/>
        <v>#DIV/0!</v>
      </c>
      <c r="AF36" s="132" t="e">
        <f t="shared" si="13"/>
        <v>#DIV/0!</v>
      </c>
      <c r="AG36" s="132" t="e">
        <f t="shared" si="13"/>
        <v>#DIV/0!</v>
      </c>
      <c r="AI36" s="135" t="s">
        <v>31</v>
      </c>
      <c r="AJ36" s="158"/>
      <c r="AK36" s="159"/>
      <c r="AL36" s="134" t="s">
        <v>303</v>
      </c>
      <c r="AN36" s="132" t="e">
        <f>AN33*$AM$34*AN22</f>
        <v>#DIV/0!</v>
      </c>
      <c r="AO36" s="132" t="e">
        <f t="shared" ref="AO36:AY36" si="14">AO33*$AM$34*AO22</f>
        <v>#DIV/0!</v>
      </c>
      <c r="AP36" s="132" t="e">
        <f t="shared" si="14"/>
        <v>#DIV/0!</v>
      </c>
      <c r="AQ36" s="132" t="e">
        <f t="shared" si="14"/>
        <v>#DIV/0!</v>
      </c>
      <c r="AR36" s="132" t="e">
        <f t="shared" si="14"/>
        <v>#DIV/0!</v>
      </c>
      <c r="AS36" s="132" t="e">
        <f t="shared" si="14"/>
        <v>#DIV/0!</v>
      </c>
      <c r="AT36" s="132" t="e">
        <f t="shared" si="14"/>
        <v>#DIV/0!</v>
      </c>
      <c r="AU36" s="132" t="e">
        <f t="shared" si="14"/>
        <v>#DIV/0!</v>
      </c>
      <c r="AV36" s="132" t="e">
        <f t="shared" si="14"/>
        <v>#DIV/0!</v>
      </c>
      <c r="AW36" s="132" t="e">
        <f t="shared" si="14"/>
        <v>#DIV/0!</v>
      </c>
      <c r="AX36" s="132" t="e">
        <f t="shared" si="14"/>
        <v>#DIV/0!</v>
      </c>
      <c r="AY36" s="132" t="e">
        <f t="shared" si="14"/>
        <v>#DIV/0!</v>
      </c>
      <c r="BA36" s="135" t="s">
        <v>31</v>
      </c>
      <c r="BB36" s="158"/>
      <c r="BC36" s="159"/>
      <c r="BD36" s="134" t="s">
        <v>303</v>
      </c>
      <c r="BF36" s="132" t="e">
        <f>BF33*$BE$34*BF22</f>
        <v>#DIV/0!</v>
      </c>
      <c r="BG36" s="132" t="e">
        <f t="shared" ref="BG36:BQ36" si="15">BG33*$BE$34*BG22</f>
        <v>#DIV/0!</v>
      </c>
      <c r="BH36" s="132" t="e">
        <f t="shared" si="15"/>
        <v>#DIV/0!</v>
      </c>
      <c r="BI36" s="132" t="e">
        <f t="shared" si="15"/>
        <v>#DIV/0!</v>
      </c>
      <c r="BJ36" s="132" t="e">
        <f t="shared" si="15"/>
        <v>#DIV/0!</v>
      </c>
      <c r="BK36" s="132" t="e">
        <f t="shared" si="15"/>
        <v>#DIV/0!</v>
      </c>
      <c r="BL36" s="132" t="e">
        <f t="shared" si="15"/>
        <v>#DIV/0!</v>
      </c>
      <c r="BM36" s="132" t="e">
        <f t="shared" si="15"/>
        <v>#DIV/0!</v>
      </c>
      <c r="BN36" s="132" t="e">
        <f t="shared" si="15"/>
        <v>#DIV/0!</v>
      </c>
      <c r="BO36" s="132" t="e">
        <f t="shared" si="15"/>
        <v>#DIV/0!</v>
      </c>
      <c r="BP36" s="132" t="e">
        <f t="shared" si="15"/>
        <v>#DIV/0!</v>
      </c>
      <c r="BQ36" s="132" t="e">
        <f t="shared" si="15"/>
        <v>#DIV/0!</v>
      </c>
      <c r="BS36" s="135" t="s">
        <v>31</v>
      </c>
      <c r="BT36" s="158"/>
      <c r="BU36" s="159"/>
      <c r="BV36" s="134" t="s">
        <v>303</v>
      </c>
      <c r="BX36" s="132" t="e">
        <f>BX33*$BW$34*BX22</f>
        <v>#DIV/0!</v>
      </c>
      <c r="BY36" s="132" t="e">
        <f t="shared" ref="BY36:CI36" si="16">BY33*$BW$34*BY22</f>
        <v>#DIV/0!</v>
      </c>
      <c r="BZ36" s="132" t="e">
        <f t="shared" si="16"/>
        <v>#DIV/0!</v>
      </c>
      <c r="CA36" s="132" t="e">
        <f t="shared" si="16"/>
        <v>#DIV/0!</v>
      </c>
      <c r="CB36" s="132" t="e">
        <f t="shared" si="16"/>
        <v>#DIV/0!</v>
      </c>
      <c r="CC36" s="132" t="e">
        <f t="shared" si="16"/>
        <v>#DIV/0!</v>
      </c>
      <c r="CD36" s="132" t="e">
        <f t="shared" si="16"/>
        <v>#DIV/0!</v>
      </c>
      <c r="CE36" s="132" t="e">
        <f t="shared" si="16"/>
        <v>#DIV/0!</v>
      </c>
      <c r="CF36" s="132" t="e">
        <f t="shared" si="16"/>
        <v>#DIV/0!</v>
      </c>
      <c r="CG36" s="132" t="e">
        <f t="shared" si="16"/>
        <v>#DIV/0!</v>
      </c>
      <c r="CH36" s="132" t="e">
        <f t="shared" si="16"/>
        <v>#DIV/0!</v>
      </c>
      <c r="CI36" s="132" t="e">
        <f t="shared" si="16"/>
        <v>#DIV/0!</v>
      </c>
      <c r="CK36" s="135" t="s">
        <v>31</v>
      </c>
      <c r="CL36" s="158"/>
      <c r="CM36" s="159"/>
      <c r="CN36" s="134" t="s">
        <v>303</v>
      </c>
      <c r="CP36" s="132" t="e">
        <f>CP33*$CO$34*CP22</f>
        <v>#VALUE!</v>
      </c>
      <c r="CQ36" s="132" t="e">
        <f t="shared" ref="CQ36:DA36" si="17">CQ33*$CO$34*CQ22</f>
        <v>#VALUE!</v>
      </c>
      <c r="CR36" s="132" t="e">
        <f t="shared" si="17"/>
        <v>#VALUE!</v>
      </c>
      <c r="CS36" s="132" t="e">
        <f t="shared" si="17"/>
        <v>#VALUE!</v>
      </c>
      <c r="CT36" s="132" t="e">
        <f t="shared" si="17"/>
        <v>#VALUE!</v>
      </c>
      <c r="CU36" s="132" t="e">
        <f t="shared" si="17"/>
        <v>#VALUE!</v>
      </c>
      <c r="CV36" s="132" t="e">
        <f t="shared" si="17"/>
        <v>#VALUE!</v>
      </c>
      <c r="CW36" s="132" t="e">
        <f t="shared" si="17"/>
        <v>#VALUE!</v>
      </c>
      <c r="CX36" s="132" t="e">
        <f t="shared" si="17"/>
        <v>#VALUE!</v>
      </c>
      <c r="CY36" s="132" t="e">
        <f t="shared" si="17"/>
        <v>#VALUE!</v>
      </c>
      <c r="CZ36" s="132" t="e">
        <f t="shared" si="17"/>
        <v>#VALUE!</v>
      </c>
      <c r="DA36" s="132" t="e">
        <f t="shared" si="17"/>
        <v>#VALUE!</v>
      </c>
      <c r="DC36" s="135" t="s">
        <v>31</v>
      </c>
    </row>
    <row r="37" spans="2:107" ht="9.9499999999999993" customHeight="1" x14ac:dyDescent="0.25">
      <c r="D37" s="129"/>
      <c r="E37" s="129"/>
      <c r="F37" s="129"/>
      <c r="G37" s="129"/>
      <c r="H37" s="129"/>
      <c r="I37" s="129"/>
      <c r="J37" s="129"/>
      <c r="K37" s="129"/>
      <c r="L37" s="129"/>
      <c r="M37" s="129"/>
      <c r="N37" s="129"/>
      <c r="O37" s="129"/>
      <c r="R37" s="113"/>
      <c r="S37" s="114"/>
      <c r="V37" s="129"/>
      <c r="W37" s="129"/>
      <c r="X37" s="129"/>
      <c r="Y37" s="129"/>
      <c r="Z37" s="129"/>
      <c r="AA37" s="129"/>
      <c r="AB37" s="129"/>
      <c r="AC37" s="129"/>
      <c r="AD37" s="129"/>
      <c r="AE37" s="129"/>
      <c r="AF37" s="129"/>
      <c r="AG37" s="129"/>
      <c r="AJ37" s="113"/>
      <c r="AK37" s="114"/>
      <c r="AN37" s="129"/>
      <c r="AO37" s="129"/>
      <c r="AP37" s="129"/>
      <c r="AQ37" s="129"/>
      <c r="AR37" s="129"/>
      <c r="AS37" s="129"/>
      <c r="AT37" s="129"/>
      <c r="AU37" s="129"/>
      <c r="AV37" s="129"/>
      <c r="AW37" s="129"/>
      <c r="AX37" s="129"/>
      <c r="AY37" s="129"/>
      <c r="BB37" s="113"/>
      <c r="BC37" s="114"/>
      <c r="BF37" s="129"/>
      <c r="BG37" s="129"/>
      <c r="BH37" s="129"/>
      <c r="BI37" s="129"/>
      <c r="BJ37" s="129"/>
      <c r="BK37" s="129"/>
      <c r="BL37" s="129"/>
      <c r="BM37" s="129"/>
      <c r="BN37" s="129"/>
      <c r="BO37" s="129"/>
      <c r="BP37" s="129"/>
      <c r="BQ37" s="129"/>
      <c r="BT37" s="113"/>
      <c r="BU37" s="114"/>
      <c r="BX37" s="129"/>
      <c r="BY37" s="129"/>
      <c r="BZ37" s="129"/>
      <c r="CA37" s="129"/>
      <c r="CB37" s="129"/>
      <c r="CC37" s="129"/>
      <c r="CD37" s="129"/>
      <c r="CE37" s="129"/>
      <c r="CF37" s="129"/>
      <c r="CG37" s="129"/>
      <c r="CH37" s="129"/>
      <c r="CI37" s="129"/>
      <c r="CL37" s="113"/>
      <c r="CM37" s="114"/>
      <c r="CP37" s="129"/>
      <c r="CQ37" s="129"/>
      <c r="CR37" s="129"/>
      <c r="CS37" s="129"/>
      <c r="CT37" s="129"/>
      <c r="CU37" s="129"/>
      <c r="CV37" s="129"/>
      <c r="CW37" s="129"/>
      <c r="CX37" s="129"/>
      <c r="CY37" s="129"/>
      <c r="CZ37" s="129"/>
      <c r="DA37" s="129"/>
    </row>
    <row r="38" spans="2:107" x14ac:dyDescent="0.25">
      <c r="B38" s="87" t="s">
        <v>904</v>
      </c>
      <c r="D38" s="136">
        <f>IF(D20="Breeding",D36*(1-'User inputs - bird impacts'!$F$22),0)</f>
        <v>0</v>
      </c>
      <c r="E38" s="136">
        <f>IF(E20="Breeding",E36*(1-'User inputs - bird impacts'!$F$22),0)</f>
        <v>0</v>
      </c>
      <c r="F38" s="136">
        <f>IF(F20="Breeding",F36*(1-'User inputs - bird impacts'!$F$22),0)</f>
        <v>0</v>
      </c>
      <c r="G38" s="136">
        <f>IF(G20="Breeding",G36*(1-'User inputs - bird impacts'!$F$22),0)</f>
        <v>0</v>
      </c>
      <c r="H38" s="136" t="e">
        <f>IF(H20="Breeding",H36*(1-'User inputs - bird impacts'!$F$22),0)</f>
        <v>#DIV/0!</v>
      </c>
      <c r="I38" s="136" t="e">
        <f>IF(I20="Breeding",I36*(1-'User inputs - bird impacts'!$F$22),0)</f>
        <v>#DIV/0!</v>
      </c>
      <c r="J38" s="136" t="e">
        <f>IF(J20="Breeding",J36*(1-'User inputs - bird impacts'!$F$22),0)</f>
        <v>#DIV/0!</v>
      </c>
      <c r="K38" s="136">
        <f>IF(K20="Breeding",K36*(1-'User inputs - bird impacts'!$F$22),0)</f>
        <v>0</v>
      </c>
      <c r="L38" s="136">
        <f>IF(L20="Breeding",L36*(1-'User inputs - bird impacts'!$F$22),0)</f>
        <v>0</v>
      </c>
      <c r="M38" s="136">
        <f>IF(M20="Breeding",M36*(1-'User inputs - bird impacts'!$F$22),0)</f>
        <v>0</v>
      </c>
      <c r="N38" s="136">
        <f>IF(N20="Breeding",N36*(1-'User inputs - bird impacts'!$F$22),0)</f>
        <v>0</v>
      </c>
      <c r="O38" s="136">
        <f>IF(O20="Breeding",O36*(1-'User inputs - bird impacts'!$F$22),0)</f>
        <v>0</v>
      </c>
      <c r="Q38" s="137" t="e">
        <f>SUM(D38:O38)</f>
        <v>#DIV/0!</v>
      </c>
      <c r="R38" s="158"/>
      <c r="S38" s="159"/>
      <c r="T38" s="87" t="s">
        <v>904</v>
      </c>
      <c r="V38" s="136">
        <f>IF(V20="Breeding",V36*(1-'User inputs - bird impacts'!$H$22),0)</f>
        <v>0</v>
      </c>
      <c r="W38" s="136">
        <f>IF(W20="Breeding",W36*(1-'User inputs - bird impacts'!$H$22),0)</f>
        <v>0</v>
      </c>
      <c r="X38" s="136">
        <f>IF(X20="Breeding",X36*(1-'User inputs - bird impacts'!$H$22),0)</f>
        <v>0</v>
      </c>
      <c r="Y38" s="136" t="e">
        <f>IF(Y20="Breeding",Y36*(1-'User inputs - bird impacts'!$H$22),0)</f>
        <v>#DIV/0!</v>
      </c>
      <c r="Z38" s="136" t="e">
        <f>IF(Z20="Breeding",Z36*(1-'User inputs - bird impacts'!$H$22),0)</f>
        <v>#DIV/0!</v>
      </c>
      <c r="AA38" s="136" t="e">
        <f>IF(AA20="Breeding",AA36*(1-'User inputs - bird impacts'!$H$22),0)</f>
        <v>#DIV/0!</v>
      </c>
      <c r="AB38" s="136" t="e">
        <f>IF(AB20="Breeding",AB36*(1-'User inputs - bird impacts'!$H$22),0)</f>
        <v>#DIV/0!</v>
      </c>
      <c r="AC38" s="136" t="e">
        <f>IF(AC20="Breeding",AC36*(1-'User inputs - bird impacts'!$H$22),0)</f>
        <v>#DIV/0!</v>
      </c>
      <c r="AD38" s="136">
        <f>IF(AD20="Breeding",AD36*(1-'User inputs - bird impacts'!$H$22),0)</f>
        <v>0</v>
      </c>
      <c r="AE38" s="136">
        <f>IF(AE20="Breeding",AE36*(1-'User inputs - bird impacts'!$H$22),0)</f>
        <v>0</v>
      </c>
      <c r="AF38" s="136">
        <f>IF(AF20="Breeding",AF36*(1-'User inputs - bird impacts'!$H$22),0)</f>
        <v>0</v>
      </c>
      <c r="AG38" s="136">
        <f>IF(AG20="Breeding",AG36*(1-'User inputs - bird impacts'!$H$22),0)</f>
        <v>0</v>
      </c>
      <c r="AI38" s="137" t="e">
        <f>SUM(V38:AG38)</f>
        <v>#DIV/0!</v>
      </c>
      <c r="AJ38" s="158"/>
      <c r="AK38" s="159"/>
      <c r="AL38" s="87" t="s">
        <v>904</v>
      </c>
      <c r="AN38" s="136">
        <f>IF(AN20="Breeding",AN36*(1-'User inputs - bird impacts'!$J$22),0)</f>
        <v>0</v>
      </c>
      <c r="AO38" s="136">
        <f>IF(AO20="Breeding",AO36*(1-'User inputs - bird impacts'!$J$22),0)</f>
        <v>0</v>
      </c>
      <c r="AP38" s="136" t="e">
        <f>IF(AP20="Breeding",AP36*(1-'User inputs - bird impacts'!$J$22),0)</f>
        <v>#DIV/0!</v>
      </c>
      <c r="AQ38" s="136" t="e">
        <f>IF(AQ20="Breeding",AQ36*(1-'User inputs - bird impacts'!$J$22),0)</f>
        <v>#DIV/0!</v>
      </c>
      <c r="AR38" s="136" t="e">
        <f>IF(AR20="Breeding",AR36*(1-'User inputs - bird impacts'!$J$22),0)</f>
        <v>#DIV/0!</v>
      </c>
      <c r="AS38" s="136" t="e">
        <f>IF(AS20="Breeding",AS36*(1-'User inputs - bird impacts'!$J$22),0)</f>
        <v>#DIV/0!</v>
      </c>
      <c r="AT38" s="136" t="e">
        <f>IF(AT20="Breeding",AT36*(1-'User inputs - bird impacts'!$J$22),0)</f>
        <v>#DIV/0!</v>
      </c>
      <c r="AU38" s="136" t="e">
        <f>IF(AU20="Breeding",AU36*(1-'User inputs - bird impacts'!$J$22),0)</f>
        <v>#DIV/0!</v>
      </c>
      <c r="AV38" s="136">
        <f>IF(AV20="Breeding",AV36*(1-'User inputs - bird impacts'!$J$22),0)</f>
        <v>0</v>
      </c>
      <c r="AW38" s="136">
        <f>IF(AW20="Breeding",AW36*(1-'User inputs - bird impacts'!$J$22),0)</f>
        <v>0</v>
      </c>
      <c r="AX38" s="136">
        <f>IF(AX20="Breeding",AX36*(1-'User inputs - bird impacts'!$J$22),0)</f>
        <v>0</v>
      </c>
      <c r="AY38" s="136">
        <f>IF(AY20="Breeding",AY36*(1-'User inputs - bird impacts'!$J$22),0)</f>
        <v>0</v>
      </c>
      <c r="BA38" s="137" t="e">
        <f>SUM(AN38:AY38)</f>
        <v>#DIV/0!</v>
      </c>
      <c r="BB38" s="158"/>
      <c r="BC38" s="159"/>
      <c r="BD38" s="87" t="s">
        <v>904</v>
      </c>
      <c r="BF38" s="136">
        <f>IF(BF20="Breeding",BF36*(1-'User inputs - bird impacts'!$L$22),0)</f>
        <v>0</v>
      </c>
      <c r="BG38" s="136">
        <f>IF(BG20="Breeding",BG36*(1-'User inputs - bird impacts'!$L$22),0)</f>
        <v>0</v>
      </c>
      <c r="BH38" s="136">
        <f>IF(BH20="Breeding",BH36*(1-'User inputs - bird impacts'!$L$22),0)</f>
        <v>0</v>
      </c>
      <c r="BI38" s="136">
        <f>IF(BI20="Breeding",BI36*(1-'User inputs - bird impacts'!$L$22),0)</f>
        <v>0</v>
      </c>
      <c r="BJ38" s="136" t="e">
        <f>IF(BJ20="Breeding",BJ36*(1-'User inputs - bird impacts'!$L$22),0)</f>
        <v>#DIV/0!</v>
      </c>
      <c r="BK38" s="136" t="e">
        <f>IF(BK20="Breeding",BK36*(1-'User inputs - bird impacts'!$L$22),0)</f>
        <v>#DIV/0!</v>
      </c>
      <c r="BL38" s="136" t="e">
        <f>IF(BL20="Breeding",BL36*(1-'User inputs - bird impacts'!$L$22),0)</f>
        <v>#DIV/0!</v>
      </c>
      <c r="BM38" s="136">
        <f>IF(BM20="Breeding",BM36*(1-'User inputs - bird impacts'!$L$22),0)</f>
        <v>0</v>
      </c>
      <c r="BN38" s="136">
        <f>IF(BN20="Breeding",BN36*(1-'User inputs - bird impacts'!$L$22),0)</f>
        <v>0</v>
      </c>
      <c r="BO38" s="136">
        <f>IF(BO20="Breeding",BO36*(1-'User inputs - bird impacts'!$L$22),0)</f>
        <v>0</v>
      </c>
      <c r="BP38" s="136">
        <f>IF(BP20="Breeding",BP36*(1-'User inputs - bird impacts'!$L$22),0)</f>
        <v>0</v>
      </c>
      <c r="BQ38" s="136">
        <f>IF(BQ20="Breeding",BQ36*(1-'User inputs - bird impacts'!$L$22),0)</f>
        <v>0</v>
      </c>
      <c r="BS38" s="137" t="e">
        <f>SUM(BF38:BQ38)</f>
        <v>#DIV/0!</v>
      </c>
      <c r="BT38" s="158"/>
      <c r="BU38" s="159"/>
      <c r="BV38" s="87" t="s">
        <v>904</v>
      </c>
      <c r="BX38" s="136">
        <f>IF(BX20="Breeding",BX36*(1-'User inputs - bird impacts'!$N$22),0)</f>
        <v>0</v>
      </c>
      <c r="BY38" s="136">
        <f>IF(BY20="Breeding",BY36*(1-'User inputs - bird impacts'!$N$22),0)</f>
        <v>0</v>
      </c>
      <c r="BZ38" s="136" t="e">
        <f>IF(BZ20="Breeding",BZ36*(1-'User inputs - bird impacts'!$N$22),0)</f>
        <v>#DIV/0!</v>
      </c>
      <c r="CA38" s="136" t="e">
        <f>IF(CA20="Breeding",CA36*(1-'User inputs - bird impacts'!$N$22),0)</f>
        <v>#DIV/0!</v>
      </c>
      <c r="CB38" s="136" t="e">
        <f>IF(CB20="Breeding",CB36*(1-'User inputs - bird impacts'!$N$22),0)</f>
        <v>#DIV/0!</v>
      </c>
      <c r="CC38" s="136" t="e">
        <f>IF(CC20="Breeding",CC36*(1-'User inputs - bird impacts'!$N$22),0)</f>
        <v>#DIV/0!</v>
      </c>
      <c r="CD38" s="136" t="e">
        <f>IF(CD20="Breeding",CD36*(1-'User inputs - bird impacts'!$N$22),0)</f>
        <v>#DIV/0!</v>
      </c>
      <c r="CE38" s="136" t="e">
        <f>IF(CE20="Breeding",CE36*(1-'User inputs - bird impacts'!$N$22),0)</f>
        <v>#DIV/0!</v>
      </c>
      <c r="CF38" s="136">
        <f>IF(CF20="Breeding",CF36*(1-'User inputs - bird impacts'!$N$22),0)</f>
        <v>0</v>
      </c>
      <c r="CG38" s="136">
        <f>IF(CG20="Breeding",CG36*(1-'User inputs - bird impacts'!$N$22),0)</f>
        <v>0</v>
      </c>
      <c r="CH38" s="136">
        <f>IF(CH20="Breeding",CH36*(1-'User inputs - bird impacts'!$N$22),0)</f>
        <v>0</v>
      </c>
      <c r="CI38" s="136">
        <f>IF(CI20="Breeding",CI36*(1-'User inputs - bird impacts'!$N$22),0)</f>
        <v>0</v>
      </c>
      <c r="CK38" s="137" t="e">
        <f>SUM(BX38:CI38)</f>
        <v>#DIV/0!</v>
      </c>
      <c r="CL38" s="158"/>
      <c r="CM38" s="159"/>
      <c r="CN38" s="87" t="s">
        <v>904</v>
      </c>
      <c r="CP38" s="136">
        <f>IF(CP20="Breeding",CP36*(1-'User inputs - bird impacts'!$P$22),0)</f>
        <v>0</v>
      </c>
      <c r="CQ38" s="136">
        <f>IF(CQ20="Breeding",CQ36*(1-'User inputs - bird impacts'!$P$22),0)</f>
        <v>0</v>
      </c>
      <c r="CR38" s="136">
        <f>IF(CR20="Breeding",CR36*(1-'User inputs - bird impacts'!$P$22),0)</f>
        <v>0</v>
      </c>
      <c r="CS38" s="136">
        <f>IF(CS20="Breeding",CS36*(1-'User inputs - bird impacts'!$P$22),0)</f>
        <v>0</v>
      </c>
      <c r="CT38" s="136">
        <f>IF(CT20="Breeding",CT36*(1-'User inputs - bird impacts'!$P$22),0)</f>
        <v>0</v>
      </c>
      <c r="CU38" s="136" t="e">
        <f>IF(CU20="Breeding",CU36*(1-'User inputs - bird impacts'!$P$22),0)</f>
        <v>#VALUE!</v>
      </c>
      <c r="CV38" s="136" t="e">
        <f>IF(CV20="Breeding",CV36*(1-'User inputs - bird impacts'!$P$22),0)</f>
        <v>#VALUE!</v>
      </c>
      <c r="CW38" s="136">
        <f>IF(CW20="Breeding",CW36*(1-'User inputs - bird impacts'!$P$22),0)</f>
        <v>0</v>
      </c>
      <c r="CX38" s="136">
        <f>IF(CX20="Breeding",CX36*(1-'User inputs - bird impacts'!$P$22),0)</f>
        <v>0</v>
      </c>
      <c r="CY38" s="136">
        <f>IF(CY20="Breeding",CY36*(1-'User inputs - bird impacts'!$P$22),0)</f>
        <v>0</v>
      </c>
      <c r="CZ38" s="136">
        <f>IF(CZ20="Breeding",CZ36*(1-'User inputs - bird impacts'!$P$22),0)</f>
        <v>0</v>
      </c>
      <c r="DA38" s="136">
        <f>IF(DA20="Breeding",DA36*(1-'User inputs - bird impacts'!$P$22),0)</f>
        <v>0</v>
      </c>
      <c r="DC38" s="137" t="e">
        <f>SUM(CP38:DA38)</f>
        <v>#VALUE!</v>
      </c>
    </row>
    <row r="39" spans="2:107" x14ac:dyDescent="0.25">
      <c r="B39" s="87" t="s">
        <v>905</v>
      </c>
      <c r="D39" s="136">
        <f>IF(D20="Post-breeding migration",D36*(1-'User inputs - bird impacts'!$F$22),0)</f>
        <v>0</v>
      </c>
      <c r="E39" s="136">
        <f>IF(E20="Post-breeding migration",E36*(1-'User inputs - bird impacts'!$F$22),0)</f>
        <v>0</v>
      </c>
      <c r="F39" s="136">
        <f>IF(F20="Post-breeding migration",F36*(1-'User inputs - bird impacts'!$F$22),0)</f>
        <v>0</v>
      </c>
      <c r="G39" s="136">
        <f>IF(G20="Post-breeding migration",G36*(1-'User inputs - bird impacts'!$F$22),0)</f>
        <v>0</v>
      </c>
      <c r="H39" s="136">
        <f>IF(H20="Post-breeding migration",H36*(1-'User inputs - bird impacts'!$F$22),0)</f>
        <v>0</v>
      </c>
      <c r="I39" s="136">
        <f>IF(I20="Post-breeding migration",I36*(1-'User inputs - bird impacts'!$F$22),0)</f>
        <v>0</v>
      </c>
      <c r="J39" s="136">
        <f>IF(J20="Post-breeding migration",J36*(1-'User inputs - bird impacts'!$F$22),0)</f>
        <v>0</v>
      </c>
      <c r="K39" s="136" t="e">
        <f>IF(K20="Post-breeding migration",K36*(1-'User inputs - bird impacts'!$F$22),0)</f>
        <v>#DIV/0!</v>
      </c>
      <c r="L39" s="136" t="e">
        <f>IF(L20="Post-breeding migration",L36*(1-'User inputs - bird impacts'!$F$22),0)</f>
        <v>#DIV/0!</v>
      </c>
      <c r="M39" s="136" t="e">
        <f>IF(M20="Post-breeding migration",M36*(1-'User inputs - bird impacts'!$F$22),0)</f>
        <v>#DIV/0!</v>
      </c>
      <c r="N39" s="136" t="e">
        <f>IF(N20="Post-breeding migration",N36*(1-'User inputs - bird impacts'!$F$22),0)</f>
        <v>#DIV/0!</v>
      </c>
      <c r="O39" s="136" t="e">
        <f>IF(O20="Post-breeding migration",O36*(1-'User inputs - bird impacts'!$F$22),0)</f>
        <v>#DIV/0!</v>
      </c>
      <c r="Q39" s="137" t="e">
        <f t="shared" ref="Q39:Q43" si="18">SUM(D39:O39)</f>
        <v>#DIV/0!</v>
      </c>
      <c r="R39" s="158"/>
      <c r="S39" s="159"/>
      <c r="T39" s="87" t="s">
        <v>905</v>
      </c>
      <c r="V39" s="136">
        <f>IF(V20="Post-breeding migration",V36*(1-'User inputs - bird impacts'!$H$22),0)</f>
        <v>0</v>
      </c>
      <c r="W39" s="136">
        <f>IF(W20="Post-breeding migration",W36*(1-'User inputs - bird impacts'!$H$22),0)</f>
        <v>0</v>
      </c>
      <c r="X39" s="136">
        <f>IF(X20="Post-breeding migration",X36*(1-'User inputs - bird impacts'!$H$22),0)</f>
        <v>0</v>
      </c>
      <c r="Y39" s="136">
        <f>IF(Y20="Post-breeding migration",Y36*(1-'User inputs - bird impacts'!$H$22),0)</f>
        <v>0</v>
      </c>
      <c r="Z39" s="136">
        <f>IF(Z20="Post-breeding migration",Z36*(1-'User inputs - bird impacts'!$H$22),0)</f>
        <v>0</v>
      </c>
      <c r="AA39" s="136">
        <f>IF(AA20="Post-breeding migration",AA36*(1-'User inputs - bird impacts'!$H$22),0)</f>
        <v>0</v>
      </c>
      <c r="AB39" s="136">
        <f>IF(AB20="Post-breeding migration",AB36*(1-'User inputs - bird impacts'!$H$22),0)</f>
        <v>0</v>
      </c>
      <c r="AC39" s="136">
        <f>IF(AC20="Post-breeding migration",AC36*(1-'User inputs - bird impacts'!$H$22),0)</f>
        <v>0</v>
      </c>
      <c r="AD39" s="136" t="e">
        <f>IF(AD20="Post-breeding migration",AD36*(1-'User inputs - bird impacts'!$H$22),0)</f>
        <v>#DIV/0!</v>
      </c>
      <c r="AE39" s="136" t="e">
        <f>IF(AE20="Post-breeding migration",AE36*(1-'User inputs - bird impacts'!$H$22),0)</f>
        <v>#DIV/0!</v>
      </c>
      <c r="AF39" s="136" t="e">
        <f>IF(AF20="Post-breeding migration",AF36*(1-'User inputs - bird impacts'!$H$22),0)</f>
        <v>#DIV/0!</v>
      </c>
      <c r="AG39" s="136">
        <f>IF(AG20="Post-breeding migration",AG36*(1-'User inputs - bird impacts'!$H$22),0)</f>
        <v>0</v>
      </c>
      <c r="AI39" s="137" t="e">
        <f t="shared" ref="AI39:AI43" si="19">SUM(V39:AG39)</f>
        <v>#DIV/0!</v>
      </c>
      <c r="AJ39" s="158"/>
      <c r="AK39" s="159"/>
      <c r="AL39" s="87" t="s">
        <v>698</v>
      </c>
      <c r="AN39" s="136" t="e">
        <f>IF(AN20="Non-breeding",AN36*(1-'User inputs - bird impacts'!$J$22),0)</f>
        <v>#DIV/0!</v>
      </c>
      <c r="AO39" s="136" t="e">
        <f>IF(AO20="Non-breeding",AO36*(1-'User inputs - bird impacts'!$J$22),0)</f>
        <v>#DIV/0!</v>
      </c>
      <c r="AP39" s="136">
        <f>IF(AP20="Non-breeding",AP36*(1-'User inputs - bird impacts'!$J$22),0)</f>
        <v>0</v>
      </c>
      <c r="AQ39" s="136">
        <f>IF(AQ20="Non-breeding",AQ36*(1-'User inputs - bird impacts'!$J$22),0)</f>
        <v>0</v>
      </c>
      <c r="AR39" s="136">
        <f>IF(AR20="Non-breeding",AR36*(1-'User inputs - bird impacts'!$J$22),0)</f>
        <v>0</v>
      </c>
      <c r="AS39" s="136">
        <f>IF(AS20="Non-breeding",AS36*(1-'User inputs - bird impacts'!$J$22),0)</f>
        <v>0</v>
      </c>
      <c r="AT39" s="136">
        <f>IF(AT20="Non-breeding",AT36*(1-'User inputs - bird impacts'!$J$22),0)</f>
        <v>0</v>
      </c>
      <c r="AU39" s="136">
        <f>IF(AU20="Non-breeding",AU36*(1-'User inputs - bird impacts'!$J$22),0)</f>
        <v>0</v>
      </c>
      <c r="AV39" s="136" t="e">
        <f>IF(AV20="Non-breeding",AV36*(1-'User inputs - bird impacts'!$J$22),0)</f>
        <v>#DIV/0!</v>
      </c>
      <c r="AW39" s="136" t="e">
        <f>IF(AW20="Non-breeding",AW36*(1-'User inputs - bird impacts'!$J$22),0)</f>
        <v>#DIV/0!</v>
      </c>
      <c r="AX39" s="136" t="e">
        <f>IF(AX20="Non-breeding",AX36*(1-'User inputs - bird impacts'!$J$22),0)</f>
        <v>#DIV/0!</v>
      </c>
      <c r="AY39" s="136" t="e">
        <f>IF(AY20="Non-breeding",AY36*(1-'User inputs - bird impacts'!$J$22),0)</f>
        <v>#DIV/0!</v>
      </c>
      <c r="BA39" s="137" t="e">
        <f t="shared" ref="BA39:BA41" si="20">SUM(AN39:AY39)</f>
        <v>#DIV/0!</v>
      </c>
      <c r="BB39" s="158"/>
      <c r="BC39" s="159"/>
      <c r="BD39" s="87" t="s">
        <v>698</v>
      </c>
      <c r="BF39" s="136" t="e">
        <f>IF(BF20="Non-breeding",BF36*(1-'User inputs - bird impacts'!$L$22),0)</f>
        <v>#DIV/0!</v>
      </c>
      <c r="BG39" s="136" t="e">
        <f>IF(BG20="Non-breeding",BG36*(1-'User inputs - bird impacts'!$L$22),0)</f>
        <v>#DIV/0!</v>
      </c>
      <c r="BH39" s="136">
        <f>IF(BH20="Non-breeding",BH36*(1-'User inputs - bird impacts'!$L$22),0)</f>
        <v>0</v>
      </c>
      <c r="BI39" s="136">
        <f>IF(BI20="Non-breeding",BI36*(1-'User inputs - bird impacts'!$L$22),0)</f>
        <v>0</v>
      </c>
      <c r="BJ39" s="136">
        <f>IF(BJ20="Non-breeding",BJ36*(1-'User inputs - bird impacts'!$L$22),0)</f>
        <v>0</v>
      </c>
      <c r="BK39" s="136">
        <f>IF(BK20="Non-breeding",BK36*(1-'User inputs - bird impacts'!$L$22),0)</f>
        <v>0</v>
      </c>
      <c r="BL39" s="136">
        <f>IF(BL20="Non-breeding",BL36*(1-'User inputs - bird impacts'!$L$22),0)</f>
        <v>0</v>
      </c>
      <c r="BM39" s="136">
        <f>IF(BM20="Non-breeding",BM36*(1-'User inputs - bird impacts'!$L$22),0)</f>
        <v>0</v>
      </c>
      <c r="BN39" s="136">
        <f>IF(BN20="Non-breeding",BN36*(1-'User inputs - bird impacts'!$L$22),0)</f>
        <v>0</v>
      </c>
      <c r="BO39" s="136">
        <f>IF(BO20="Non-breeding",BO36*(1-'User inputs - bird impacts'!$L$22),0)</f>
        <v>0</v>
      </c>
      <c r="BP39" s="136" t="e">
        <f>IF(BP20="Non-breeding",BP36*(1-'User inputs - bird impacts'!$L$22),0)</f>
        <v>#DIV/0!</v>
      </c>
      <c r="BQ39" s="136" t="e">
        <f>IF(BQ20="Non-breeding",BQ36*(1-'User inputs - bird impacts'!$L$22),0)</f>
        <v>#DIV/0!</v>
      </c>
      <c r="BS39" s="137" t="e">
        <f t="shared" ref="BS39:BS45" si="21">SUM(BF39:BQ39)</f>
        <v>#DIV/0!</v>
      </c>
      <c r="BT39" s="158"/>
      <c r="BU39" s="159"/>
      <c r="BV39" s="87" t="s">
        <v>698</v>
      </c>
      <c r="BX39" s="136" t="e">
        <f>IF(BX20="Non-breeding",BX36*(1-'User inputs - bird impacts'!$N$22),0)</f>
        <v>#DIV/0!</v>
      </c>
      <c r="BY39" s="136" t="e">
        <f>IF(BY20="Non-breeding",BY36*(1-'User inputs - bird impacts'!$N$22),0)</f>
        <v>#DIV/0!</v>
      </c>
      <c r="BZ39" s="136">
        <f>IF(BZ20="Non-breeding",BZ36*(1-'User inputs - bird impacts'!$N$22),0)</f>
        <v>0</v>
      </c>
      <c r="CA39" s="136">
        <f>IF(CA20="Non-breeding",CA36*(1-'User inputs - bird impacts'!$N$22),0)</f>
        <v>0</v>
      </c>
      <c r="CB39" s="136">
        <f>IF(CB20="Non-breeding",CB36*(1-'User inputs - bird impacts'!$N$22),0)</f>
        <v>0</v>
      </c>
      <c r="CC39" s="136">
        <f>IF(CC20="Non-breeding",CC36*(1-'User inputs - bird impacts'!$N$22),0)</f>
        <v>0</v>
      </c>
      <c r="CD39" s="136">
        <f>IF(CD20="Non-breeding",CD36*(1-'User inputs - bird impacts'!$N$22),0)</f>
        <v>0</v>
      </c>
      <c r="CE39" s="136">
        <f>IF(CE20="Non-breeding",CE36*(1-'User inputs - bird impacts'!$N$22),0)</f>
        <v>0</v>
      </c>
      <c r="CF39" s="136" t="e">
        <f>IF(CF20="Non-breeding",CF36*(1-'User inputs - bird impacts'!$N$22),0)</f>
        <v>#DIV/0!</v>
      </c>
      <c r="CG39" s="136" t="e">
        <f>IF(CG20="Non-breeding",CG36*(1-'User inputs - bird impacts'!$N$22),0)</f>
        <v>#DIV/0!</v>
      </c>
      <c r="CH39" s="136" t="e">
        <f>IF(CH20="Non-breeding",CH36*(1-'User inputs - bird impacts'!$N$22),0)</f>
        <v>#DIV/0!</v>
      </c>
      <c r="CI39" s="136" t="e">
        <f>IF(CI20="Non-breeding",CI36*(1-'User inputs - bird impacts'!$N$22),0)</f>
        <v>#DIV/0!</v>
      </c>
      <c r="CK39" s="137" t="e">
        <f t="shared" ref="CK39" si="22">SUM(BX39:CI39)</f>
        <v>#DIV/0!</v>
      </c>
      <c r="CL39" s="158"/>
      <c r="CM39" s="159"/>
      <c r="CN39" s="87" t="s">
        <v>905</v>
      </c>
      <c r="CP39" s="136">
        <f>IF(CP20="Post-breeding migration",CP36*(1-'User inputs - bird impacts'!$P$22),0)</f>
        <v>0</v>
      </c>
      <c r="CQ39" s="136">
        <f>IF(CQ20="Post-breeding migration",CQ36*(1-'User inputs - bird impacts'!$P$22),0)</f>
        <v>0</v>
      </c>
      <c r="CR39" s="136">
        <f>IF(CR20="Post-breeding migration",CR36*(1-'User inputs - bird impacts'!$P$22),0)</f>
        <v>0</v>
      </c>
      <c r="CS39" s="136">
        <f>IF(CS20="Post-breeding migration",CS36*(1-'User inputs - bird impacts'!$P$22),0)</f>
        <v>0</v>
      </c>
      <c r="CT39" s="136">
        <f>IF(CT20="Post-breeding migration",CT36*(1-'User inputs - bird impacts'!$P$22),0)</f>
        <v>0</v>
      </c>
      <c r="CU39" s="136">
        <f>IF(CU20="Post-breeding migration",CU36*(1-'User inputs - bird impacts'!$P$22),0)</f>
        <v>0</v>
      </c>
      <c r="CV39" s="136">
        <f>IF(CV20="Post-breeding migration",CV36*(1-'User inputs - bird impacts'!$P$22),0)</f>
        <v>0</v>
      </c>
      <c r="CW39" s="136" t="e">
        <f>IF(CW20="Post-breeding migration",CW36*(1-'User inputs - bird impacts'!$P$22),0)</f>
        <v>#VALUE!</v>
      </c>
      <c r="CX39" s="136" t="e">
        <f>IF(CX20="Post-breeding migration",CX36*(1-'User inputs - bird impacts'!$P$22),0)</f>
        <v>#VALUE!</v>
      </c>
      <c r="CY39" s="136" t="e">
        <f>IF(CY20="Post-breeding migration",CY36*(1-'User inputs - bird impacts'!$P$22),0)</f>
        <v>#VALUE!</v>
      </c>
      <c r="CZ39" s="136">
        <f>IF(CZ20="Post-breeding migration",CZ36*(1-'User inputs - bird impacts'!$P$22),0)</f>
        <v>0</v>
      </c>
      <c r="DA39" s="136">
        <f>IF(DA20="Post-breeding migration",DA36*(1-'User inputs - bird impacts'!$P$22),0)</f>
        <v>0</v>
      </c>
      <c r="DC39" s="137" t="e">
        <f t="shared" ref="DC39:DC43" si="23">SUM(CP39:DA39)</f>
        <v>#VALUE!</v>
      </c>
    </row>
    <row r="40" spans="2:107" x14ac:dyDescent="0.25">
      <c r="B40" s="87" t="s">
        <v>906</v>
      </c>
      <c r="D40" s="136" t="e">
        <f>IF(D20="Return migration",D36*(1-'User inputs - bird impacts'!$F$22),0)</f>
        <v>#DIV/0!</v>
      </c>
      <c r="E40" s="136" t="e">
        <f>IF(E20="Return migration",E36*(1-'User inputs - bird impacts'!$F$22),0)</f>
        <v>#DIV/0!</v>
      </c>
      <c r="F40" s="136" t="e">
        <f>IF(F20="Return migration",F36*(1-'User inputs - bird impacts'!$F$22),0)</f>
        <v>#DIV/0!</v>
      </c>
      <c r="G40" s="136" t="e">
        <f>IF(G20="Return migration",G36*(1-'User inputs - bird impacts'!$F$22),0)</f>
        <v>#DIV/0!</v>
      </c>
      <c r="H40" s="136">
        <f>IF(H20="Return migration",H36*(1-'User inputs - bird impacts'!$F$22),0)</f>
        <v>0</v>
      </c>
      <c r="I40" s="136">
        <f>IF(I20="Return migration",I36*(1-'User inputs - bird impacts'!$F$22),0)</f>
        <v>0</v>
      </c>
      <c r="J40" s="136">
        <f>IF(J20="Return migration",J36*(1-'User inputs - bird impacts'!$F$22),0)</f>
        <v>0</v>
      </c>
      <c r="K40" s="136">
        <f>IF(K20="Return migration",K36*(1-'User inputs - bird impacts'!$F$22),0)</f>
        <v>0</v>
      </c>
      <c r="L40" s="136">
        <f>IF(L20="Return migration",L36*(1-'User inputs - bird impacts'!$F$22),0)</f>
        <v>0</v>
      </c>
      <c r="M40" s="136">
        <f>IF(M20="Return migration",M36*(1-'User inputs - bird impacts'!$F$22),0)</f>
        <v>0</v>
      </c>
      <c r="N40" s="136">
        <f>IF(N20="Return migration",N36*(1-'User inputs - bird impacts'!$F$22),0)</f>
        <v>0</v>
      </c>
      <c r="O40" s="136">
        <f>IF(O20="Return migration",O36*(1-'User inputs - bird impacts'!$F$22),0)</f>
        <v>0</v>
      </c>
      <c r="Q40" s="137" t="e">
        <f t="shared" si="18"/>
        <v>#DIV/0!</v>
      </c>
      <c r="R40" s="158"/>
      <c r="S40" s="159"/>
      <c r="T40" s="87" t="s">
        <v>906</v>
      </c>
      <c r="V40" s="136" t="e">
        <f>IF(V20="Return migration",V36*(1-'User inputs - bird impacts'!$H$22),0)</f>
        <v>#DIV/0!</v>
      </c>
      <c r="W40" s="136" t="e">
        <f>IF(W20="Return migration",W36*(1-'User inputs - bird impacts'!$H$22),0)</f>
        <v>#DIV/0!</v>
      </c>
      <c r="X40" s="136" t="e">
        <f>IF(X20="Return migration",X36*(1-'User inputs - bird impacts'!$H$22),0)</f>
        <v>#DIV/0!</v>
      </c>
      <c r="Y40" s="136">
        <f>IF(Y20="Return migration",Y36*(1-'User inputs - bird impacts'!$H$22),0)</f>
        <v>0</v>
      </c>
      <c r="Z40" s="136">
        <f>IF(Z20="Return migration",Z36*(1-'User inputs - bird impacts'!$H$22),0)</f>
        <v>0</v>
      </c>
      <c r="AA40" s="136">
        <f>IF(AA20="Return migration",AA36*(1-'User inputs - bird impacts'!$H$22),0)</f>
        <v>0</v>
      </c>
      <c r="AB40" s="136">
        <f>IF(AB20="Return migration",AB36*(1-'User inputs - bird impacts'!$H$22),0)</f>
        <v>0</v>
      </c>
      <c r="AC40" s="136">
        <f>IF(AC20="Return migration",AC36*(1-'User inputs - bird impacts'!$H$22),0)</f>
        <v>0</v>
      </c>
      <c r="AD40" s="136">
        <f>IF(AD20="Return migration",AD36*(1-'User inputs - bird impacts'!$H$22),0)</f>
        <v>0</v>
      </c>
      <c r="AE40" s="136">
        <f>IF(AE20="Return migration",AE36*(1-'User inputs - bird impacts'!$H$22),0)</f>
        <v>0</v>
      </c>
      <c r="AF40" s="136">
        <f>IF(AF20="Return migration",AF36*(1-'User inputs - bird impacts'!$H$22),0)</f>
        <v>0</v>
      </c>
      <c r="AG40" s="136" t="e">
        <f>IF(AG20="Return migration",AG36*(1-'User inputs - bird impacts'!$H$22),0)</f>
        <v>#DIV/0!</v>
      </c>
      <c r="AI40" s="137" t="e">
        <f t="shared" si="19"/>
        <v>#DIV/0!</v>
      </c>
      <c r="AJ40" s="158"/>
      <c r="AK40" s="159"/>
      <c r="AL40" s="87" t="s">
        <v>897</v>
      </c>
      <c r="AN40" s="136">
        <f>IF(AN20="Non-breeding/breeding",AN36*(1-'User inputs - bird impacts'!$J$22),0)</f>
        <v>0</v>
      </c>
      <c r="AO40" s="136">
        <f>IF(AO20="Non-breeding/breeding",AO36*(1-'User inputs - bird impacts'!$J$22),0)</f>
        <v>0</v>
      </c>
      <c r="AP40" s="136">
        <f>IF(AP20="Non-breeding/breeding",AP36*(1-'User inputs - bird impacts'!$J$22),0)</f>
        <v>0</v>
      </c>
      <c r="AQ40" s="136">
        <f>IF(AQ20="Non-breeding/breeding",AQ36*(1-'User inputs - bird impacts'!$J$22),0)</f>
        <v>0</v>
      </c>
      <c r="AR40" s="136">
        <f>IF(AR20="Non-breeding/breeding",AR36*(1-'User inputs - bird impacts'!$J$22),0)</f>
        <v>0</v>
      </c>
      <c r="AS40" s="136">
        <f>IF(AS20="Non-breeding/breeding",AS36*(1-'User inputs - bird impacts'!$J$22),0)</f>
        <v>0</v>
      </c>
      <c r="AT40" s="136">
        <f>IF(AT20="Non-breeding/breeding",AT36*(1-'User inputs - bird impacts'!$J$22),0)</f>
        <v>0</v>
      </c>
      <c r="AU40" s="136">
        <f>IF(AU20="Non-breeding/breeding",AU36*(1-'User inputs - bird impacts'!$J$22),0)</f>
        <v>0</v>
      </c>
      <c r="AV40" s="136">
        <f>IF(AV20="Non-breeding/breeding",AV36*(1-'User inputs - bird impacts'!$J$22),0)</f>
        <v>0</v>
      </c>
      <c r="AW40" s="136">
        <f>IF(AW20="Non-breeding/breeding",AW36*(1-'User inputs - bird impacts'!$J$22),0)</f>
        <v>0</v>
      </c>
      <c r="AX40" s="136">
        <f>IF(AX20="Non-breeding/breeding",AX36*(1-'User inputs - bird impacts'!$J$22),0)</f>
        <v>0</v>
      </c>
      <c r="AY40" s="136">
        <f>IF(AY20="Non-breeding/breeding",AY36*(1-'User inputs - bird impacts'!$J$22),0)</f>
        <v>0</v>
      </c>
      <c r="BA40" s="137">
        <f t="shared" si="20"/>
        <v>0</v>
      </c>
      <c r="BB40" s="158"/>
      <c r="BC40" s="159"/>
      <c r="BD40" s="87" t="s">
        <v>905</v>
      </c>
      <c r="BF40" s="136">
        <f>IF(BF20="Post-breeding migration",BF36*(1-'User inputs - bird impacts'!$L$22),0)</f>
        <v>0</v>
      </c>
      <c r="BG40" s="136">
        <f>IF(BG20="Post-breeding migration",BG36*(1-'User inputs - bird impacts'!$L$22),0)</f>
        <v>0</v>
      </c>
      <c r="BH40" s="136">
        <f>IF(BH20="Post-breeding migration",BH36*(1-'User inputs - bird impacts'!$L$22),0)</f>
        <v>0</v>
      </c>
      <c r="BI40" s="136">
        <f>IF(BI20="Post-breeding migration",BI36*(1-'User inputs - bird impacts'!$L$22),0)</f>
        <v>0</v>
      </c>
      <c r="BJ40" s="136">
        <f>IF(BJ20="Post-breeding migration",BJ36*(1-'User inputs - bird impacts'!$L$22),0)</f>
        <v>0</v>
      </c>
      <c r="BK40" s="136">
        <f>IF(BK20="Post-breeding migration",BK36*(1-'User inputs - bird impacts'!$L$22),0)</f>
        <v>0</v>
      </c>
      <c r="BL40" s="136">
        <f>IF(BL20="Post-breeding migration",BL36*(1-'User inputs - bird impacts'!$L$22),0)</f>
        <v>0</v>
      </c>
      <c r="BM40" s="136" t="e">
        <f>IF(BM20="Post-breeding migration",BM36*(1-'User inputs - bird impacts'!$L$22),0)</f>
        <v>#DIV/0!</v>
      </c>
      <c r="BN40" s="136" t="e">
        <f>IF(BN20="Post-breeding migration",BN36*(1-'User inputs - bird impacts'!$L$22),0)</f>
        <v>#DIV/0!</v>
      </c>
      <c r="BO40" s="136" t="e">
        <f>IF(BO20="Post-breeding migration",BO36*(1-'User inputs - bird impacts'!$L$22),0)</f>
        <v>#DIV/0!</v>
      </c>
      <c r="BP40" s="136">
        <f>IF(BP20="Post-breeding migration",BP36*(1-'User inputs - bird impacts'!$L$22),0)</f>
        <v>0</v>
      </c>
      <c r="BQ40" s="136">
        <f>IF(BQ20="Post-breeding migration",BQ36*(1-'User inputs - bird impacts'!$L$22),0)</f>
        <v>0</v>
      </c>
      <c r="BS40" s="137" t="e">
        <f t="shared" si="21"/>
        <v>#DIV/0!</v>
      </c>
      <c r="BT40" s="158"/>
      <c r="BU40" s="159"/>
      <c r="BV40" s="87" t="s">
        <v>898</v>
      </c>
      <c r="BX40" s="136">
        <f>IF(BX20="Breeding/non-breeding",BX36*(1-'User inputs - bird impacts'!$N$22),0)</f>
        <v>0</v>
      </c>
      <c r="BY40" s="136">
        <f>IF(BY20="Breeding/non-breeding",BY36*(1-'User inputs - bird impacts'!$N$22),0)</f>
        <v>0</v>
      </c>
      <c r="BZ40" s="136">
        <f>IF(BZ20="Breeding/non-breeding",BZ36*(1-'User inputs - bird impacts'!$N$22),0)</f>
        <v>0</v>
      </c>
      <c r="CA40" s="136">
        <f>IF(CA20="Breeding/non-breeding",CA36*(1-'User inputs - bird impacts'!$N$22),0)</f>
        <v>0</v>
      </c>
      <c r="CB40" s="136">
        <f>IF(CB20="Breeding/non-breeding",CB36*(1-'User inputs - bird impacts'!$N$22),0)</f>
        <v>0</v>
      </c>
      <c r="CC40" s="136">
        <f>IF(CC20="Breeding/non-breeding",CC36*(1-'User inputs - bird impacts'!$N$22),0)</f>
        <v>0</v>
      </c>
      <c r="CD40" s="136">
        <f>IF(CD20="Breeding/non-breeding",CD36*(1-'User inputs - bird impacts'!$N$22),0)</f>
        <v>0</v>
      </c>
      <c r="CE40" s="136">
        <f>IF(CE20="Breeding/non-breeding",CE36*(1-'User inputs - bird impacts'!$N$22),0)</f>
        <v>0</v>
      </c>
      <c r="CF40" s="136">
        <f>IF(CF20="Breeding/non-breeding",CF36*(1-'User inputs - bird impacts'!$N$22),0)</f>
        <v>0</v>
      </c>
      <c r="CG40" s="136">
        <f>IF(CG20="Breeding/non-breeding",CG36*(1-'User inputs - bird impacts'!$N$22),0)</f>
        <v>0</v>
      </c>
      <c r="CH40" s="136">
        <f>IF(CH20="Breeding/non-breeding",CH36*(1-'User inputs - bird impacts'!$N$22),0)</f>
        <v>0</v>
      </c>
      <c r="CI40" s="136">
        <f>IF(CI20="Breeding/non-breeding",CI36*(1-'User inputs - bird impacts'!$N$22),0)</f>
        <v>0</v>
      </c>
      <c r="CK40" s="137">
        <f t="shared" ref="CK40:CK41" si="24">SUM(BX40:CI40)</f>
        <v>0</v>
      </c>
      <c r="CL40" s="158"/>
      <c r="CM40" s="159"/>
      <c r="CN40" s="87" t="s">
        <v>906</v>
      </c>
      <c r="CP40" s="136">
        <f>IF(CP20="Return migration",CP36*(1-'User inputs - bird impacts'!$P$22),0)</f>
        <v>0</v>
      </c>
      <c r="CQ40" s="136">
        <f>IF(CQ20="Return migration",CQ36*(1-'User inputs - bird impacts'!$P$22),0)</f>
        <v>0</v>
      </c>
      <c r="CR40" s="136" t="e">
        <f>IF(CR20="Return migration",CR36*(1-'User inputs - bird impacts'!$P$22),0)</f>
        <v>#VALUE!</v>
      </c>
      <c r="CS40" s="136" t="e">
        <f>IF(CS20="Return migration",CS36*(1-'User inputs - bird impacts'!$P$22),0)</f>
        <v>#VALUE!</v>
      </c>
      <c r="CT40" s="136" t="e">
        <f>IF(CT20="Return migration",CT36*(1-'User inputs - bird impacts'!$P$22),0)</f>
        <v>#VALUE!</v>
      </c>
      <c r="CU40" s="136">
        <f>IF(CU20="Return migration",CU36*(1-'User inputs - bird impacts'!$P$22),0)</f>
        <v>0</v>
      </c>
      <c r="CV40" s="136">
        <f>IF(CV20="Return migration",CV36*(1-'User inputs - bird impacts'!$P$22),0)</f>
        <v>0</v>
      </c>
      <c r="CW40" s="136">
        <f>IF(CW20="Return migration",CW36*(1-'User inputs - bird impacts'!$P$22),0)</f>
        <v>0</v>
      </c>
      <c r="CX40" s="136">
        <f>IF(CX20="Return migration",CX36*(1-'User inputs - bird impacts'!$P$22),0)</f>
        <v>0</v>
      </c>
      <c r="CY40" s="136">
        <f>IF(CY20="Return migration",CY36*(1-'User inputs - bird impacts'!$P$22),0)</f>
        <v>0</v>
      </c>
      <c r="CZ40" s="136">
        <f>IF(CZ20="Return migration",CZ36*(1-'User inputs - bird impacts'!$P$22),0)</f>
        <v>0</v>
      </c>
      <c r="DA40" s="136">
        <f>IF(DA20="Return migration",DA36*(1-'User inputs - bird impacts'!$P$22),0)</f>
        <v>0</v>
      </c>
      <c r="DC40" s="137" t="e">
        <f t="shared" si="23"/>
        <v>#VALUE!</v>
      </c>
    </row>
    <row r="41" spans="2:107" x14ac:dyDescent="0.25">
      <c r="B41" s="87" t="s">
        <v>908</v>
      </c>
      <c r="D41" s="136">
        <f>IF(D20="Post-breeding/return migration",D36*(1-'User inputs - bird impacts'!$F$22),0)</f>
        <v>0</v>
      </c>
      <c r="E41" s="136">
        <f>IF(E20="Post-breeding/return migration",E36*(1-'User inputs - bird impacts'!$F$22),0)</f>
        <v>0</v>
      </c>
      <c r="F41" s="136">
        <f>IF(F20="Post-breeding/return migration",F36*(1-'User inputs - bird impacts'!$F$22),0)</f>
        <v>0</v>
      </c>
      <c r="G41" s="136">
        <f>IF(G20="Post-breeding/return migration",G36*(1-'User inputs - bird impacts'!$F$22),0)</f>
        <v>0</v>
      </c>
      <c r="H41" s="136">
        <f>IF(H20="Post-breeding/return migration",H36*(1-'User inputs - bird impacts'!$F$22),0)</f>
        <v>0</v>
      </c>
      <c r="I41" s="136">
        <f>IF(I20="Post-breeding/return migration",I36*(1-'User inputs - bird impacts'!$F$22),0)</f>
        <v>0</v>
      </c>
      <c r="J41" s="136">
        <f>IF(J20="Post-breeding/return migration",J36*(1-'User inputs - bird impacts'!$F$22),0)</f>
        <v>0</v>
      </c>
      <c r="K41" s="136">
        <f>IF(K20="Post-breeding/return migration",K36*(1-'User inputs - bird impacts'!$F$22),0)</f>
        <v>0</v>
      </c>
      <c r="L41" s="136">
        <f>IF(L20="Post-breeding/return migration",L36*(1-'User inputs - bird impacts'!$F$22),0)</f>
        <v>0</v>
      </c>
      <c r="M41" s="136">
        <f>IF(M20="Post-breeding/return migration",M36*(1-'User inputs - bird impacts'!$F$22),0)</f>
        <v>0</v>
      </c>
      <c r="N41" s="136">
        <f>IF(N20="Post-breeding/return migration",N36*(1-'User inputs - bird impacts'!$F$22),0)</f>
        <v>0</v>
      </c>
      <c r="O41" s="136">
        <f>IF(O20="Post-breeding/return migration",O36*(1-'User inputs - bird impacts'!$F$22),0)</f>
        <v>0</v>
      </c>
      <c r="Q41" s="137">
        <f t="shared" si="18"/>
        <v>0</v>
      </c>
      <c r="R41" s="158"/>
      <c r="S41" s="159"/>
      <c r="T41" s="87" t="s">
        <v>908</v>
      </c>
      <c r="V41" s="136">
        <f>IF(V20="Post-breeding/return migration",V36*(1-'User inputs - bird impacts'!$H$22),0)</f>
        <v>0</v>
      </c>
      <c r="W41" s="136">
        <f>IF(W20="Post-breeding/return migration",W36*(1-'User inputs - bird impacts'!$H$22),0)</f>
        <v>0</v>
      </c>
      <c r="X41" s="136">
        <f>IF(X20="Post-breeding/return migration",X36*(1-'User inputs - bird impacts'!$H$22),0)</f>
        <v>0</v>
      </c>
      <c r="Y41" s="136">
        <f>IF(Y20="Post-breeding/return migration",Y36*(1-'User inputs - bird impacts'!$H$22),0)</f>
        <v>0</v>
      </c>
      <c r="Z41" s="136">
        <f>IF(Z20="Post-breeding/return migration",Z36*(1-'User inputs - bird impacts'!$H$22),0)</f>
        <v>0</v>
      </c>
      <c r="AA41" s="136">
        <f>IF(AA20="Post-breeding/return migration",AA36*(1-'User inputs - bird impacts'!$H$22),0)</f>
        <v>0</v>
      </c>
      <c r="AB41" s="136">
        <f>IF(AB20="Post-breeding/return migration",AB36*(1-'User inputs - bird impacts'!$H$22),0)</f>
        <v>0</v>
      </c>
      <c r="AC41" s="136">
        <f>IF(AC20="Post-breeding/return migration",AC36*(1-'User inputs - bird impacts'!$H$22),0)</f>
        <v>0</v>
      </c>
      <c r="AD41" s="136">
        <f>IF(AD20="Post-breeding/return migration",AD36*(1-'User inputs - bird impacts'!$H$22),0)</f>
        <v>0</v>
      </c>
      <c r="AE41" s="136">
        <f>IF(AE20="Post-breeding/return migration",AE36*(1-'User inputs - bird impacts'!$H$22),0)</f>
        <v>0</v>
      </c>
      <c r="AF41" s="136">
        <f>IF(AF20="Post-breeding/return migration",AF36*(1-'User inputs - bird impacts'!$H$22),0)</f>
        <v>0</v>
      </c>
      <c r="AG41" s="136">
        <f>IF(AG20="Post-breeding/return migration",AG36*(1-'User inputs - bird impacts'!$H$22),0)</f>
        <v>0</v>
      </c>
      <c r="AI41" s="137">
        <f t="shared" si="19"/>
        <v>0</v>
      </c>
      <c r="AJ41" s="158"/>
      <c r="AK41" s="159"/>
      <c r="AL41" s="87" t="s">
        <v>898</v>
      </c>
      <c r="AN41" s="136">
        <f>IF(AN20="Breeding/non-breeding",AN36*(1-'User inputs - bird impacts'!$J$22),0)</f>
        <v>0</v>
      </c>
      <c r="AO41" s="136">
        <f>IF(AO20="Breeding/non-breeding",AO36*(1-'User inputs - bird impacts'!$J$22),0)</f>
        <v>0</v>
      </c>
      <c r="AP41" s="136">
        <f>IF(AP20="Breeding/non-breeding",AP36*(1-'User inputs - bird impacts'!$J$22),0)</f>
        <v>0</v>
      </c>
      <c r="AQ41" s="136">
        <f>IF(AQ20="Breeding/non-breeding",AQ36*(1-'User inputs - bird impacts'!$J$22),0)</f>
        <v>0</v>
      </c>
      <c r="AR41" s="136">
        <f>IF(AR20="Breeding/non-breeding",AR36*(1-'User inputs - bird impacts'!$J$22),0)</f>
        <v>0</v>
      </c>
      <c r="AS41" s="136">
        <f>IF(AS20="Breeding/non-breeding",AS36*(1-'User inputs - bird impacts'!$J$22),0)</f>
        <v>0</v>
      </c>
      <c r="AT41" s="136">
        <f>IF(AT20="Breeding/non-breeding",AT36*(1-'User inputs - bird impacts'!$J$22),0)</f>
        <v>0</v>
      </c>
      <c r="AU41" s="136">
        <f>IF(AU20="Breeding/non-breeding",AU36*(1-'User inputs - bird impacts'!$J$22),0)</f>
        <v>0</v>
      </c>
      <c r="AV41" s="136">
        <f>IF(AV20="Breeding/non-breeding",AV36*(1-'User inputs - bird impacts'!$J$22),0)</f>
        <v>0</v>
      </c>
      <c r="AW41" s="136">
        <f>IF(AW20="Breeding/non-breeding",AW36*(1-'User inputs - bird impacts'!$J$22),0)</f>
        <v>0</v>
      </c>
      <c r="AX41" s="136">
        <f>IF(AX20="Breeding/non-breeding",AX36*(1-'User inputs - bird impacts'!$J$22),0)</f>
        <v>0</v>
      </c>
      <c r="AY41" s="136">
        <f>IF(AY20="Breeding/non-breeding",AY36*(1-'User inputs - bird impacts'!$J$22),0)</f>
        <v>0</v>
      </c>
      <c r="BA41" s="137">
        <f t="shared" si="20"/>
        <v>0</v>
      </c>
      <c r="BB41" s="158"/>
      <c r="BC41" s="159"/>
      <c r="BD41" s="87" t="s">
        <v>906</v>
      </c>
      <c r="BF41" s="136">
        <f>IF(BF20="Return migration",BF36*(1-'User inputs - bird impacts'!$L$22),0)</f>
        <v>0</v>
      </c>
      <c r="BG41" s="136">
        <f>IF(BG20="Return migration",BG36*(1-'User inputs - bird impacts'!$L$22),0)</f>
        <v>0</v>
      </c>
      <c r="BH41" s="136" t="e">
        <f>IF(BH20="Return migration",BH36*(1-'User inputs - bird impacts'!$L$22),0)</f>
        <v>#DIV/0!</v>
      </c>
      <c r="BI41" s="136" t="e">
        <f>IF(BI20="Return migration",BI36*(1-'User inputs - bird impacts'!$L$22),0)</f>
        <v>#DIV/0!</v>
      </c>
      <c r="BJ41" s="136">
        <f>IF(BJ20="Return migration",BJ36*(1-'User inputs - bird impacts'!$L$22),0)</f>
        <v>0</v>
      </c>
      <c r="BK41" s="136">
        <f>IF(BK20="Return migration",BK36*(1-'User inputs - bird impacts'!$L$22),0)</f>
        <v>0</v>
      </c>
      <c r="BL41" s="136">
        <f>IF(BL20="Return migration",BL36*(1-'User inputs - bird impacts'!$L$22),0)</f>
        <v>0</v>
      </c>
      <c r="BM41" s="136">
        <f>IF(BM20="Return migration",BM36*(1-'User inputs - bird impacts'!$L$22),0)</f>
        <v>0</v>
      </c>
      <c r="BN41" s="136">
        <f>IF(BN20="Return migration",BN36*(1-'User inputs - bird impacts'!$L$22),0)</f>
        <v>0</v>
      </c>
      <c r="BO41" s="136">
        <f>IF(BO20="Return migration",BO36*(1-'User inputs - bird impacts'!$L$22),0)</f>
        <v>0</v>
      </c>
      <c r="BP41" s="136">
        <f>IF(BP20="Return migration",BP36*(1-'User inputs - bird impacts'!$L$22),0)</f>
        <v>0</v>
      </c>
      <c r="BQ41" s="136">
        <f>IF(BQ20="Return migration",BQ36*(1-'User inputs - bird impacts'!$L$22),0)</f>
        <v>0</v>
      </c>
      <c r="BS41" s="137" t="e">
        <f t="shared" ref="BS41" si="25">SUM(BF41:BQ41)</f>
        <v>#DIV/0!</v>
      </c>
      <c r="BT41" s="158"/>
      <c r="BU41" s="159"/>
      <c r="BV41" s="87" t="s">
        <v>897</v>
      </c>
      <c r="BX41" s="136">
        <f>IF(BX20="Non-breeding/breeding",BX36*(1-'User inputs - bird impacts'!$N$22),0)</f>
        <v>0</v>
      </c>
      <c r="BY41" s="136">
        <f>IF(BY20="Non-breeding/breeding",BY36*(1-'User inputs - bird impacts'!$N$22),0)</f>
        <v>0</v>
      </c>
      <c r="BZ41" s="136">
        <f>IF(BZ20="Non-breeding/breeding",BZ36*(1-'User inputs - bird impacts'!$N$22),0)</f>
        <v>0</v>
      </c>
      <c r="CA41" s="136">
        <f>IF(CA20="Non-breeding/breeding",CA36*(1-'User inputs - bird impacts'!$N$22),0)</f>
        <v>0</v>
      </c>
      <c r="CB41" s="136">
        <f>IF(CB20="Non-breeding/breeding",CB36*(1-'User inputs - bird impacts'!$N$22),0)</f>
        <v>0</v>
      </c>
      <c r="CC41" s="136">
        <f>IF(CC20="Non-breeding/breeding",CC36*(1-'User inputs - bird impacts'!$N$22),0)</f>
        <v>0</v>
      </c>
      <c r="CD41" s="136">
        <f>IF(CD20="Non-breeding/breeding",CD36*(1-'User inputs - bird impacts'!$N$22),0)</f>
        <v>0</v>
      </c>
      <c r="CE41" s="136">
        <f>IF(CE20="Non-breeding/breeding",CE36*(1-'User inputs - bird impacts'!$N$22),0)</f>
        <v>0</v>
      </c>
      <c r="CF41" s="136">
        <f>IF(CF20="Non-breeding/breeding",CF36*(1-'User inputs - bird impacts'!$N$22),0)</f>
        <v>0</v>
      </c>
      <c r="CG41" s="136">
        <f>IF(CG20="Non-breeding/breeding",CG36*(1-'User inputs - bird impacts'!$N$22),0)</f>
        <v>0</v>
      </c>
      <c r="CH41" s="136">
        <f>IF(CH20="Non-breeding/breeding",CH36*(1-'User inputs - bird impacts'!$N$22),0)</f>
        <v>0</v>
      </c>
      <c r="CI41" s="136">
        <f>IF(CI20="Non-breeding/breeding",CI36*(1-'User inputs - bird impacts'!$N$22),0)</f>
        <v>0</v>
      </c>
      <c r="CK41" s="137">
        <f t="shared" si="24"/>
        <v>0</v>
      </c>
      <c r="CL41" s="158"/>
      <c r="CM41" s="159"/>
      <c r="CN41" s="87" t="s">
        <v>907</v>
      </c>
      <c r="CP41" s="136">
        <f>IF(CP20="Post-breeding migration/NA",CP36*(1-'User inputs - bird impacts'!$P$22),0)</f>
        <v>0</v>
      </c>
      <c r="CQ41" s="136">
        <f>IF(CQ20="Post-breeding migration/NA",CQ36*(1-'User inputs - bird impacts'!$P$22),0)</f>
        <v>0</v>
      </c>
      <c r="CR41" s="136">
        <f>IF(CR20="Post-breeding migration/NA",CR36*(1-'User inputs - bird impacts'!$P$22),0)</f>
        <v>0</v>
      </c>
      <c r="CS41" s="136">
        <f>IF(CS20="Post-breeding migration/NA",CS36*(1-'User inputs - bird impacts'!$P$22),0)</f>
        <v>0</v>
      </c>
      <c r="CT41" s="136">
        <f>IF(CT20="Post-breeding migration/NA",CT36*(1-'User inputs - bird impacts'!$P$22),0)</f>
        <v>0</v>
      </c>
      <c r="CU41" s="136">
        <f>IF(CU20="Post-breeding migration/NA",CU36*(1-'User inputs - bird impacts'!$P$22),0)</f>
        <v>0</v>
      </c>
      <c r="CV41" s="136">
        <f>IF(CV20="Post-breeding migration/NA",CV36*(1-'User inputs - bird impacts'!$P$22),0)</f>
        <v>0</v>
      </c>
      <c r="CW41" s="136">
        <f>IF(CW20="Post-breeding migration/NA",CW36*(1-'User inputs - bird impacts'!$P$22),0)</f>
        <v>0</v>
      </c>
      <c r="CX41" s="136">
        <f>IF(CX20="Post-breeding migration/NA",CX36*(1-'User inputs - bird impacts'!$P$22),0)</f>
        <v>0</v>
      </c>
      <c r="CY41" s="136">
        <f>IF(CY20="Post-breeding migration/NA",CY36*(1-'User inputs - bird impacts'!$P$22),0)</f>
        <v>0</v>
      </c>
      <c r="CZ41" s="136">
        <f>IF(CZ20="Post-breeding migration/NA",CZ36*(1-'User inputs - bird impacts'!$P$22),0)</f>
        <v>0</v>
      </c>
      <c r="DA41" s="136">
        <f>IF(DA20="Post-breeding migration/NA",DA36*(1-'User inputs - bird impacts'!$P$22),0)</f>
        <v>0</v>
      </c>
      <c r="DC41" s="137">
        <f t="shared" si="23"/>
        <v>0</v>
      </c>
    </row>
    <row r="42" spans="2:107" x14ac:dyDescent="0.25">
      <c r="B42" s="87" t="s">
        <v>899</v>
      </c>
      <c r="D42" s="136">
        <f>IF(D20="Return migration/breeding",D36*(1-'User inputs - bird impacts'!$F$22),0)</f>
        <v>0</v>
      </c>
      <c r="E42" s="136">
        <f>IF(E20="Return migration/breeding",E36*(1-'User inputs - bird impacts'!$F$22),0)</f>
        <v>0</v>
      </c>
      <c r="F42" s="136">
        <f>IF(F20="Return migration/breeding",F36*(1-'User inputs - bird impacts'!$F$22),0)</f>
        <v>0</v>
      </c>
      <c r="G42" s="136">
        <f>IF(G20="Return migration/breeding",G36*(1-'User inputs - bird impacts'!$F$22),0)</f>
        <v>0</v>
      </c>
      <c r="H42" s="136">
        <f>IF(H20="Return migration/breeding",H36*(1-'User inputs - bird impacts'!$F$22),0)</f>
        <v>0</v>
      </c>
      <c r="I42" s="136">
        <f>IF(I20="Return migration/breeding",I36*(1-'User inputs - bird impacts'!$F$22),0)</f>
        <v>0</v>
      </c>
      <c r="J42" s="136">
        <f>IF(J20="Return migration/breeding",J36*(1-'User inputs - bird impacts'!$F$22),0)</f>
        <v>0</v>
      </c>
      <c r="K42" s="136">
        <f>IF(K20="Return migration/breeding",K36*(1-'User inputs - bird impacts'!$F$22),0)</f>
        <v>0</v>
      </c>
      <c r="L42" s="136">
        <f>IF(L20="Return migration/breeding",L36*(1-'User inputs - bird impacts'!$F$22),0)</f>
        <v>0</v>
      </c>
      <c r="M42" s="136">
        <f>IF(M20="Return migration/breeding",M36*(1-'User inputs - bird impacts'!$F$22),0)</f>
        <v>0</v>
      </c>
      <c r="N42" s="136">
        <f>IF(N20="Return migration/breeding",N36*(1-'User inputs - bird impacts'!$F$22),0)</f>
        <v>0</v>
      </c>
      <c r="O42" s="136">
        <f>IF(O20="Return migration/breeding",O36*(1-'User inputs - bird impacts'!$F$22),0)</f>
        <v>0</v>
      </c>
      <c r="Q42" s="137">
        <f t="shared" si="18"/>
        <v>0</v>
      </c>
      <c r="R42" s="158"/>
      <c r="S42" s="159"/>
      <c r="T42" s="87" t="s">
        <v>899</v>
      </c>
      <c r="V42" s="136">
        <f>IF(V20="Return migration/breeding",V36*(1-'User inputs - bird impacts'!$H$22),0)</f>
        <v>0</v>
      </c>
      <c r="W42" s="136">
        <f>IF(W20="Return migration/breeding",W36*(1-'User inputs - bird impacts'!$H$22),0)</f>
        <v>0</v>
      </c>
      <c r="X42" s="136">
        <f>IF(X20="Return migration/breeding",X36*(1-'User inputs - bird impacts'!$H$22),0)</f>
        <v>0</v>
      </c>
      <c r="Y42" s="136">
        <f>IF(Y20="Return migration/breeding",Y36*(1-'User inputs - bird impacts'!$H$22),0)</f>
        <v>0</v>
      </c>
      <c r="Z42" s="136">
        <f>IF(Z20="Return migration/breeding",Z36*(1-'User inputs - bird impacts'!$H$22),0)</f>
        <v>0</v>
      </c>
      <c r="AA42" s="136">
        <f>IF(AA20="Return migration/breeding",AA36*(1-'User inputs - bird impacts'!$H$22),0)</f>
        <v>0</v>
      </c>
      <c r="AB42" s="136">
        <f>IF(AB20="Return migration/breeding",AB36*(1-'User inputs - bird impacts'!$H$22),0)</f>
        <v>0</v>
      </c>
      <c r="AC42" s="136">
        <f>IF(AC20="Return migration/breeding",AC36*(1-'User inputs - bird impacts'!$H$22),0)</f>
        <v>0</v>
      </c>
      <c r="AD42" s="136">
        <f>IF(AD20="Return migration/breeding",AD36*(1-'User inputs - bird impacts'!$H$22),0)</f>
        <v>0</v>
      </c>
      <c r="AE42" s="136">
        <f>IF(AE20="Return migration/breeding",AE36*(1-'User inputs - bird impacts'!$H$22),0)</f>
        <v>0</v>
      </c>
      <c r="AF42" s="136">
        <f>IF(AF20="Return migration/breeding",AF36*(1-'User inputs - bird impacts'!$H$22),0)</f>
        <v>0</v>
      </c>
      <c r="AG42" s="136">
        <f>IF(AG20="Return migration/breeding",AG36*(1-'User inputs - bird impacts'!$H$22),0)</f>
        <v>0</v>
      </c>
      <c r="AI42" s="137">
        <f t="shared" si="19"/>
        <v>0</v>
      </c>
      <c r="AJ42" s="158"/>
      <c r="AK42" s="159"/>
      <c r="BB42" s="158"/>
      <c r="BC42" s="159"/>
      <c r="BD42" s="87" t="s">
        <v>902</v>
      </c>
      <c r="BF42" s="136">
        <f>IF(BF20="Post-breeding migration/non-breeding",BF36*(1-'User inputs - bird impacts'!$L$22),0)</f>
        <v>0</v>
      </c>
      <c r="BG42" s="136">
        <f>IF(BG20="Post-breeding migration/non-breeding",BG36*(1-'User inputs - bird impacts'!$L$22),0)</f>
        <v>0</v>
      </c>
      <c r="BH42" s="136">
        <f>IF(BH20="Post-breeding migration/non-breeding",BH36*(1-'User inputs - bird impacts'!$L$22),0)</f>
        <v>0</v>
      </c>
      <c r="BI42" s="136">
        <f>IF(BI20="Post-breeding migration/non-breeding",BI36*(1-'User inputs - bird impacts'!$L$22),0)</f>
        <v>0</v>
      </c>
      <c r="BJ42" s="136">
        <f>IF(BJ20="Post-breeding migration/non-breeding",BJ36*(1-'User inputs - bird impacts'!$L$22),0)</f>
        <v>0</v>
      </c>
      <c r="BK42" s="136">
        <f>IF(BK20="Post-breeding migration/non-breeding",BK36*(1-'User inputs - bird impacts'!$L$22),0)</f>
        <v>0</v>
      </c>
      <c r="BL42" s="136">
        <f>IF(BL20="Post-breeding migration/non-breeding",BL36*(1-'User inputs - bird impacts'!$L$22),0)</f>
        <v>0</v>
      </c>
      <c r="BM42" s="136">
        <f>IF(BM20="Post-breeding migration/non-breeding",BM36*(1-'User inputs - bird impacts'!$L$22),0)</f>
        <v>0</v>
      </c>
      <c r="BN42" s="136">
        <f>IF(BN20="Post-breeding migration/non-breeding",BN36*(1-'User inputs - bird impacts'!$L$22),0)</f>
        <v>0</v>
      </c>
      <c r="BO42" s="136">
        <f>IF(BO20="Post-breeding migration/non-breeding",BO36*(1-'User inputs - bird impacts'!$L$22),0)</f>
        <v>0</v>
      </c>
      <c r="BP42" s="136">
        <f>IF(BP20="Post-breeding migration/non-breeding",BP36*(1-'User inputs - bird impacts'!$L$22),0)</f>
        <v>0</v>
      </c>
      <c r="BQ42" s="136">
        <f>IF(BQ20="Post-breeding migration/non-breeding",BQ36*(1-'User inputs - bird impacts'!$L$22),0)</f>
        <v>0</v>
      </c>
      <c r="BS42" s="137">
        <f t="shared" ref="BS42:BS44" si="26">SUM(BF42:BQ42)</f>
        <v>0</v>
      </c>
      <c r="BT42" s="158"/>
      <c r="BU42" s="159"/>
      <c r="CL42" s="158"/>
      <c r="CM42" s="159"/>
      <c r="CN42" s="87" t="s">
        <v>903</v>
      </c>
      <c r="CP42" s="136">
        <f>IF(CP20="NA/return migration",CP36*(1-'User inputs - bird impacts'!$P$22),0)</f>
        <v>0</v>
      </c>
      <c r="CQ42" s="136">
        <f>IF(CQ20="NA/return migration",CQ36*(1-'User inputs - bird impacts'!$P$22),0)</f>
        <v>0</v>
      </c>
      <c r="CR42" s="136">
        <f>IF(CR20="NA/return migration",CR36*(1-'User inputs - bird impacts'!$P$22),0)</f>
        <v>0</v>
      </c>
      <c r="CS42" s="136">
        <f>IF(CS20="NA/return migration",CS36*(1-'User inputs - bird impacts'!$P$22),0)</f>
        <v>0</v>
      </c>
      <c r="CT42" s="136">
        <f>IF(CT20="NA/return migration",CT36*(1-'User inputs - bird impacts'!$P$22),0)</f>
        <v>0</v>
      </c>
      <c r="CU42" s="136">
        <f>IF(CU20="NA/return migration",CU36*(1-'User inputs - bird impacts'!$P$22),0)</f>
        <v>0</v>
      </c>
      <c r="CV42" s="136">
        <f>IF(CV20="NA/return migration",CV36*(1-'User inputs - bird impacts'!$P$22),0)</f>
        <v>0</v>
      </c>
      <c r="CW42" s="136">
        <f>IF(CW20="NA/return migration",CW36*(1-'User inputs - bird impacts'!$P$22),0)</f>
        <v>0</v>
      </c>
      <c r="CX42" s="136">
        <f>IF(CX20="NA/return migration",CX36*(1-'User inputs - bird impacts'!$P$22),0)</f>
        <v>0</v>
      </c>
      <c r="CY42" s="136">
        <f>IF(CY20="NA/return migration",CY36*(1-'User inputs - bird impacts'!$P$22),0)</f>
        <v>0</v>
      </c>
      <c r="CZ42" s="136">
        <f>IF(CZ20="NA/return migration",CZ36*(1-'User inputs - bird impacts'!$P$22),0)</f>
        <v>0</v>
      </c>
      <c r="DA42" s="136">
        <f>IF(DA20="NA/return migration",DA36*(1-'User inputs - bird impacts'!$P$22),0)</f>
        <v>0</v>
      </c>
      <c r="DC42" s="137">
        <f t="shared" si="23"/>
        <v>0</v>
      </c>
    </row>
    <row r="43" spans="2:107" x14ac:dyDescent="0.25">
      <c r="B43" s="87" t="s">
        <v>896</v>
      </c>
      <c r="D43" s="136">
        <f>IF(D20="Breeding/post-breeding migration",D36*(1-'User inputs - bird impacts'!$F$22),0)</f>
        <v>0</v>
      </c>
      <c r="E43" s="136">
        <f>IF(E20="Breeding/post-breeding migration",E36*(1-'User inputs - bird impacts'!$F$22),0)</f>
        <v>0</v>
      </c>
      <c r="F43" s="136">
        <f>IF(F20="Breeding/post-breeding migration",F36*(1-'User inputs - bird impacts'!$F$22),0)</f>
        <v>0</v>
      </c>
      <c r="G43" s="136">
        <f>IF(G20="Breeding/post-breeding migration",G36*(1-'User inputs - bird impacts'!$F$22),0)</f>
        <v>0</v>
      </c>
      <c r="H43" s="136">
        <f>IF(H20="Breeding/post-breeding migration",H36*(1-'User inputs - bird impacts'!$F$22),0)</f>
        <v>0</v>
      </c>
      <c r="I43" s="136">
        <f>IF(I20="Breeding/post-breeding migration",I36*(1-'User inputs - bird impacts'!$F$22),0)</f>
        <v>0</v>
      </c>
      <c r="J43" s="136">
        <f>IF(J20="Breeding/post-breeding migration",J36*(1-'User inputs - bird impacts'!$F$22),0)</f>
        <v>0</v>
      </c>
      <c r="K43" s="136">
        <f>IF(K20="Breeding/post-breeding migration",K36*(1-'User inputs - bird impacts'!$F$22),0)</f>
        <v>0</v>
      </c>
      <c r="L43" s="136">
        <f>IF(L20="Breeding/post-breeding migration",L36*(1-'User inputs - bird impacts'!$F$22),0)</f>
        <v>0</v>
      </c>
      <c r="M43" s="136">
        <f>IF(M20="Breeding/post-breeding migration",M36*(1-'User inputs - bird impacts'!$F$22),0)</f>
        <v>0</v>
      </c>
      <c r="N43" s="136">
        <f>IF(N20="Breeding/post-breeding migration",N36*(1-'User inputs - bird impacts'!$F$22),0)</f>
        <v>0</v>
      </c>
      <c r="O43" s="136">
        <f>IF(O20="Breeding/post-breeding migration",O36*(1-'User inputs - bird impacts'!$F$22),0)</f>
        <v>0</v>
      </c>
      <c r="Q43" s="137">
        <f t="shared" si="18"/>
        <v>0</v>
      </c>
      <c r="R43" s="158"/>
      <c r="S43" s="159"/>
      <c r="T43" s="87" t="s">
        <v>896</v>
      </c>
      <c r="V43" s="136">
        <f>IF(V20="Breeding/post-breeding migration",V36*(1-'User inputs - bird impacts'!$H$22),0)</f>
        <v>0</v>
      </c>
      <c r="W43" s="136">
        <f>IF(W20="Breeding/post-breeding migration",W36*(1-'User inputs - bird impacts'!$H$22),0)</f>
        <v>0</v>
      </c>
      <c r="X43" s="136">
        <f>IF(X20="Breeding/post-breeding migration",X36*(1-'User inputs - bird impacts'!$H$22),0)</f>
        <v>0</v>
      </c>
      <c r="Y43" s="136">
        <f>IF(Y20="Breeding/post-breeding migration",Y36*(1-'User inputs - bird impacts'!$H$22),0)</f>
        <v>0</v>
      </c>
      <c r="Z43" s="136">
        <f>IF(Z20="Breeding/post-breeding migration",Z36*(1-'User inputs - bird impacts'!$H$22),0)</f>
        <v>0</v>
      </c>
      <c r="AA43" s="136">
        <f>IF(AA20="Breeding/post-breeding migration",AA36*(1-'User inputs - bird impacts'!$H$22),0)</f>
        <v>0</v>
      </c>
      <c r="AB43" s="136">
        <f>IF(AB20="Breeding/post-breeding migration",AB36*(1-'User inputs - bird impacts'!$H$22),0)</f>
        <v>0</v>
      </c>
      <c r="AC43" s="136">
        <f>IF(AC20="Breeding/post-breeding migration",AC36*(1-'User inputs - bird impacts'!$H$22),0)</f>
        <v>0</v>
      </c>
      <c r="AD43" s="136">
        <f>IF(AD20="Breeding/post-breeding migration",AD36*(1-'User inputs - bird impacts'!$H$22),0)</f>
        <v>0</v>
      </c>
      <c r="AE43" s="136">
        <f>IF(AE20="Breeding/post-breeding migration",AE36*(1-'User inputs - bird impacts'!$H$22),0)</f>
        <v>0</v>
      </c>
      <c r="AF43" s="136">
        <f>IF(AF20="Breeding/post-breeding migration",AF36*(1-'User inputs - bird impacts'!$H$22),0)</f>
        <v>0</v>
      </c>
      <c r="AG43" s="136">
        <f>IF(AG20="Breeding/post-breeding migration",AG36*(1-'User inputs - bird impacts'!$H$22),0)</f>
        <v>0</v>
      </c>
      <c r="AI43" s="137">
        <f t="shared" si="19"/>
        <v>0</v>
      </c>
      <c r="AJ43" s="158"/>
      <c r="AK43" s="159"/>
      <c r="BB43" s="158"/>
      <c r="BC43" s="159"/>
      <c r="BD43" s="87" t="s">
        <v>901</v>
      </c>
      <c r="BF43" s="136">
        <f>IF(BF20="Non-breeding/return migration",BF36*(1-'User inputs - bird impacts'!$L$22),0)</f>
        <v>0</v>
      </c>
      <c r="BG43" s="136">
        <f>IF(BG20="Non-breeding/return migration",BG36*(1-'User inputs - bird impacts'!$L$22),0)</f>
        <v>0</v>
      </c>
      <c r="BH43" s="136">
        <f>IF(BH20="Non-breeding/return migration",BH36*(1-'User inputs - bird impacts'!$L$22),0)</f>
        <v>0</v>
      </c>
      <c r="BI43" s="136">
        <f>IF(BI20="Non-breeding/return migration",BI36*(1-'User inputs - bird impacts'!$L$22),0)</f>
        <v>0</v>
      </c>
      <c r="BJ43" s="136">
        <f>IF(BJ20="Non-breeding/return migration",BJ36*(1-'User inputs - bird impacts'!$L$22),0)</f>
        <v>0</v>
      </c>
      <c r="BK43" s="136">
        <f>IF(BK20="Non-breeding/return migration",BK36*(1-'User inputs - bird impacts'!$L$22),0)</f>
        <v>0</v>
      </c>
      <c r="BL43" s="136">
        <f>IF(BL20="Non-breeding/return migration",BL36*(1-'User inputs - bird impacts'!$L$22),0)</f>
        <v>0</v>
      </c>
      <c r="BM43" s="136">
        <f>IF(BM20="Non-breeding/return migration",BM36*(1-'User inputs - bird impacts'!$L$22),0)</f>
        <v>0</v>
      </c>
      <c r="BN43" s="136">
        <f>IF(BN20="Non-breeding/return migration",BN36*(1-'User inputs - bird impacts'!$L$22),0)</f>
        <v>0</v>
      </c>
      <c r="BO43" s="136">
        <f>IF(BO20="Non-breeding/return migration",BO36*(1-'User inputs - bird impacts'!$L$22),0)</f>
        <v>0</v>
      </c>
      <c r="BP43" s="136">
        <f>IF(BP20="Non-breeding/return migration",BP36*(1-'User inputs - bird impacts'!$L$22),0)</f>
        <v>0</v>
      </c>
      <c r="BQ43" s="136">
        <f>IF(BQ20="Non-breeding/return migration",BQ36*(1-'User inputs - bird impacts'!$L$22),0)</f>
        <v>0</v>
      </c>
      <c r="BS43" s="137">
        <f t="shared" si="26"/>
        <v>0</v>
      </c>
      <c r="BT43" s="158"/>
      <c r="BU43" s="159"/>
      <c r="CL43" s="158"/>
      <c r="CM43" s="159"/>
      <c r="CN43" s="87" t="s">
        <v>899</v>
      </c>
      <c r="CP43" s="136">
        <f>IF(CP20="Return migration/breeding",CP36*(1-'User inputs - bird impacts'!$P$22),0)</f>
        <v>0</v>
      </c>
      <c r="CQ43" s="136">
        <f>IF(CQ20="Return migration/breeding",CQ36*(1-'User inputs - bird impacts'!$P$22),0)</f>
        <v>0</v>
      </c>
      <c r="CR43" s="136">
        <f>IF(CR20="Return migration/breeding",CR36*(1-'User inputs - bird impacts'!$P$22),0)</f>
        <v>0</v>
      </c>
      <c r="CS43" s="136">
        <f>IF(CS20="Return migration/breeding",CS36*(1-'User inputs - bird impacts'!$P$22),0)</f>
        <v>0</v>
      </c>
      <c r="CT43" s="136">
        <f>IF(CT20="Return migration/breeding",CT36*(1-'User inputs - bird impacts'!$P$22),0)</f>
        <v>0</v>
      </c>
      <c r="CU43" s="136">
        <f>IF(CU20="Return migration/breeding",CU36*(1-'User inputs - bird impacts'!$P$22),0)</f>
        <v>0</v>
      </c>
      <c r="CV43" s="136">
        <f>IF(CV20="Return migration/breeding",CV36*(1-'User inputs - bird impacts'!$P$22),0)</f>
        <v>0</v>
      </c>
      <c r="CW43" s="136">
        <f>IF(CW20="Return migration/breeding",CW36*(1-'User inputs - bird impacts'!$P$22),0)</f>
        <v>0</v>
      </c>
      <c r="CX43" s="136">
        <f>IF(CX20="Return migration/breeding",CX36*(1-'User inputs - bird impacts'!$P$22),0)</f>
        <v>0</v>
      </c>
      <c r="CY43" s="136">
        <f>IF(CY20="Return migration/breeding",CY36*(1-'User inputs - bird impacts'!$P$22),0)</f>
        <v>0</v>
      </c>
      <c r="CZ43" s="136">
        <f>IF(CZ20="Return migration/breeding",CZ36*(1-'User inputs - bird impacts'!$P$22),0)</f>
        <v>0</v>
      </c>
      <c r="DA43" s="136">
        <f>IF(DA20="Return migration/breeding",DA36*(1-'User inputs - bird impacts'!$P$22),0)</f>
        <v>0</v>
      </c>
      <c r="DC43" s="137">
        <f t="shared" si="23"/>
        <v>0</v>
      </c>
    </row>
    <row r="44" spans="2:107" x14ac:dyDescent="0.25">
      <c r="R44" s="158"/>
      <c r="S44" s="159"/>
      <c r="AJ44" s="158"/>
      <c r="AK44" s="159"/>
      <c r="BB44" s="158"/>
      <c r="BC44" s="159"/>
      <c r="BD44" s="87" t="s">
        <v>899</v>
      </c>
      <c r="BF44" s="136">
        <f>IF(BF20="Return migration/breeding",BF36*(1-'User inputs - bird impacts'!$L$22),0)</f>
        <v>0</v>
      </c>
      <c r="BG44" s="136">
        <f>IF(BG20="Return migration/breeding",BG36*(1-'User inputs - bird impacts'!$L$22),0)</f>
        <v>0</v>
      </c>
      <c r="BH44" s="136">
        <f>IF(BH20="Return migration/breeding",BH36*(1-'User inputs - bird impacts'!$L$22),0)</f>
        <v>0</v>
      </c>
      <c r="BI44" s="136">
        <f>IF(BI20="Return migration/breeding",BI36*(1-'User inputs - bird impacts'!$L$22),0)</f>
        <v>0</v>
      </c>
      <c r="BJ44" s="136">
        <f>IF(BJ20="Return migration/breeding",BJ36*(1-'User inputs - bird impacts'!$L$22),0)</f>
        <v>0</v>
      </c>
      <c r="BK44" s="136">
        <f>IF(BK20="Return migration/breeding",BK36*(1-'User inputs - bird impacts'!$L$22),0)</f>
        <v>0</v>
      </c>
      <c r="BL44" s="136">
        <f>IF(BL20="Return migration/breeding",BL36*(1-'User inputs - bird impacts'!$L$22),0)</f>
        <v>0</v>
      </c>
      <c r="BM44" s="136">
        <f>IF(BM20="Return migration/breeding",BM36*(1-'User inputs - bird impacts'!$L$22),0)</f>
        <v>0</v>
      </c>
      <c r="BN44" s="136">
        <f>IF(BN20="Return migration/breeding",BN36*(1-'User inputs - bird impacts'!$L$22),0)</f>
        <v>0</v>
      </c>
      <c r="BO44" s="136">
        <f>IF(BO20="Return migration/breeding",BO36*(1-'User inputs - bird impacts'!$L$22),0)</f>
        <v>0</v>
      </c>
      <c r="BP44" s="136">
        <f>IF(BP20="Return migration/breeding",BP36*(1-'User inputs - bird impacts'!$L$22),0)</f>
        <v>0</v>
      </c>
      <c r="BQ44" s="136">
        <f>IF(BQ20="Return migration/breeding",BQ36*(1-'User inputs - bird impacts'!$L$22),0)</f>
        <v>0</v>
      </c>
      <c r="BS44" s="137">
        <f t="shared" si="26"/>
        <v>0</v>
      </c>
      <c r="BT44" s="158"/>
      <c r="BU44" s="159"/>
      <c r="CL44" s="158"/>
      <c r="CM44" s="159"/>
      <c r="CN44" s="87" t="s">
        <v>896</v>
      </c>
      <c r="CP44" s="136">
        <f>IF(CP20="Breeding/post-breeding migration",CP36*(1-'User inputs - bird impacts'!$P$22),0)</f>
        <v>0</v>
      </c>
      <c r="CQ44" s="136">
        <f>IF(CQ20="Breeding/post-breeding migration",CQ36*(1-'User inputs - bird impacts'!$P$22),0)</f>
        <v>0</v>
      </c>
      <c r="CR44" s="136">
        <f>IF(CR20="Breeding/post-breeding migration",CR36*(1-'User inputs - bird impacts'!$P$22),0)</f>
        <v>0</v>
      </c>
      <c r="CS44" s="136">
        <f>IF(CS20="Breeding/post-breeding migration",CS36*(1-'User inputs - bird impacts'!$P$22),0)</f>
        <v>0</v>
      </c>
      <c r="CT44" s="136">
        <f>IF(CT20="Breeding/post-breeding migration",CT36*(1-'User inputs - bird impacts'!$P$22),0)</f>
        <v>0</v>
      </c>
      <c r="CU44" s="136">
        <f>IF(CU20="Breeding/post-breeding migration",CU36*(1-'User inputs - bird impacts'!$P$22),0)</f>
        <v>0</v>
      </c>
      <c r="CV44" s="136">
        <f>IF(CV20="Breeding/post-breeding migration",CV36*(1-'User inputs - bird impacts'!$P$22),0)</f>
        <v>0</v>
      </c>
      <c r="CW44" s="136">
        <f>IF(CW20="Breeding/post-breeding migration",CW36*(1-'User inputs - bird impacts'!$P$22),0)</f>
        <v>0</v>
      </c>
      <c r="CX44" s="136">
        <f>IF(CX20="Breeding/post-breeding migration",CX36*(1-'User inputs - bird impacts'!$P$22),0)</f>
        <v>0</v>
      </c>
      <c r="CY44" s="136">
        <f>IF(CY20="Breeding/post-breeding migration",CY36*(1-'User inputs - bird impacts'!$P$22),0)</f>
        <v>0</v>
      </c>
      <c r="CZ44" s="136">
        <f>IF(CZ20="Breeding/post-breeding migration",CZ36*(1-'User inputs - bird impacts'!$P$22),0)</f>
        <v>0</v>
      </c>
      <c r="DA44" s="136">
        <f>IF(DA20="Breeding/post-breeding migration",DA36*(1-'User inputs - bird impacts'!$P$22),0)</f>
        <v>0</v>
      </c>
      <c r="DC44" s="137">
        <f t="shared" ref="DC44" si="27">SUM(CP44:DA44)</f>
        <v>0</v>
      </c>
    </row>
    <row r="45" spans="2:107" x14ac:dyDescent="0.25">
      <c r="R45" s="158"/>
      <c r="S45" s="159"/>
      <c r="AJ45" s="158"/>
      <c r="AK45" s="159"/>
      <c r="BB45" s="158"/>
      <c r="BC45" s="159"/>
      <c r="BD45" s="87" t="s">
        <v>896</v>
      </c>
      <c r="BF45" s="136">
        <f>IF(BF20="Breeding/post-breeding migration",BF36*(1-'User inputs - bird impacts'!$L$22),0)</f>
        <v>0</v>
      </c>
      <c r="BG45" s="136">
        <f>IF(BG20="Breeding/post-breeding migration",BG36*(1-'User inputs - bird impacts'!$L$22),0)</f>
        <v>0</v>
      </c>
      <c r="BH45" s="136">
        <f>IF(BH20="Breeding/post-breeding migration",BH36*(1-'User inputs - bird impacts'!$L$22),0)</f>
        <v>0</v>
      </c>
      <c r="BI45" s="136">
        <f>IF(BI20="Breeding/post-breeding migration",BI36*(1-'User inputs - bird impacts'!$L$22),0)</f>
        <v>0</v>
      </c>
      <c r="BJ45" s="136">
        <f>IF(BJ20="Breeding/post-breeding migration",BJ36*(1-'User inputs - bird impacts'!$L$22),0)</f>
        <v>0</v>
      </c>
      <c r="BK45" s="136">
        <f>IF(BK20="Breeding/post-breeding migration",BK36*(1-'User inputs - bird impacts'!$L$22),0)</f>
        <v>0</v>
      </c>
      <c r="BL45" s="136">
        <f>IF(BL20="Breeding/post-breeding migration",BL36*(1-'User inputs - bird impacts'!$L$22),0)</f>
        <v>0</v>
      </c>
      <c r="BM45" s="136">
        <f>IF(BM20="Breeding/post-breeding migration",BM36*(1-'User inputs - bird impacts'!$L$22),0)</f>
        <v>0</v>
      </c>
      <c r="BN45" s="136">
        <f>IF(BN20="Breeding/post-breeding migration",BN36*(1-'User inputs - bird impacts'!$L$22),0)</f>
        <v>0</v>
      </c>
      <c r="BO45" s="136">
        <f>IF(BO20="Breeding/post-breeding migration",BO36*(1-'User inputs - bird impacts'!$L$22),0)</f>
        <v>0</v>
      </c>
      <c r="BP45" s="136">
        <f>IF(BP20="Breeding/post-breeding migration",BP36*(1-'User inputs - bird impacts'!$L$22),0)</f>
        <v>0</v>
      </c>
      <c r="BQ45" s="136">
        <f>IF(BQ20="Breeding/post-breeding migration",BQ36*(1-'User inputs - bird impacts'!$L$22),0)</f>
        <v>0</v>
      </c>
      <c r="BS45" s="137">
        <f t="shared" si="21"/>
        <v>0</v>
      </c>
      <c r="BT45" s="158"/>
      <c r="BU45" s="159"/>
      <c r="CL45" s="158"/>
      <c r="CM45" s="159"/>
    </row>
    <row r="46" spans="2:107" x14ac:dyDescent="0.25">
      <c r="B46" s="119"/>
      <c r="C46" s="119"/>
      <c r="D46" s="119"/>
      <c r="E46" s="119"/>
      <c r="F46" s="119"/>
      <c r="G46" s="119"/>
      <c r="H46" s="119"/>
      <c r="I46" s="119"/>
      <c r="J46" s="119"/>
      <c r="K46" s="119"/>
      <c r="L46" s="119"/>
      <c r="M46" s="119"/>
      <c r="N46" s="119"/>
      <c r="O46" s="119"/>
      <c r="P46" s="119"/>
      <c r="Q46" s="119"/>
      <c r="R46" s="113"/>
      <c r="S46" s="114"/>
      <c r="T46" s="119"/>
      <c r="U46" s="119"/>
      <c r="V46" s="119"/>
      <c r="W46" s="119"/>
      <c r="X46" s="119"/>
      <c r="Y46" s="119"/>
      <c r="Z46" s="119"/>
      <c r="AA46" s="119"/>
      <c r="AB46" s="119"/>
      <c r="AC46" s="119"/>
      <c r="AD46" s="119"/>
      <c r="AE46" s="119"/>
      <c r="AF46" s="119"/>
      <c r="AG46" s="119"/>
      <c r="AH46" s="119"/>
      <c r="AI46" s="119"/>
      <c r="AJ46" s="113"/>
      <c r="AK46" s="114"/>
      <c r="AL46" s="119"/>
      <c r="AM46" s="119"/>
      <c r="AN46" s="119"/>
      <c r="AO46" s="119"/>
      <c r="AP46" s="119"/>
      <c r="AQ46" s="119"/>
      <c r="AR46" s="119"/>
      <c r="AS46" s="119"/>
      <c r="AT46" s="119"/>
      <c r="AU46" s="119"/>
      <c r="AV46" s="119"/>
      <c r="AW46" s="119"/>
      <c r="AX46" s="119"/>
      <c r="AY46" s="119"/>
      <c r="AZ46" s="119"/>
      <c r="BA46" s="119"/>
      <c r="BB46" s="113"/>
      <c r="BC46" s="114"/>
      <c r="BD46" s="119"/>
      <c r="BE46" s="119"/>
      <c r="BF46" s="119"/>
      <c r="BG46" s="119"/>
      <c r="BH46" s="119"/>
      <c r="BI46" s="119"/>
      <c r="BJ46" s="119"/>
      <c r="BK46" s="119"/>
      <c r="BL46" s="119"/>
      <c r="BM46" s="119"/>
      <c r="BN46" s="119"/>
      <c r="BO46" s="119"/>
      <c r="BP46" s="119"/>
      <c r="BQ46" s="119"/>
      <c r="BR46" s="119"/>
      <c r="BS46" s="119"/>
      <c r="BT46" s="113"/>
      <c r="BU46" s="114"/>
      <c r="BV46" s="119"/>
      <c r="BW46" s="119"/>
      <c r="BX46" s="119"/>
      <c r="BY46" s="119"/>
      <c r="BZ46" s="119"/>
      <c r="CA46" s="119"/>
      <c r="CB46" s="119"/>
      <c r="CC46" s="119"/>
      <c r="CD46" s="119"/>
      <c r="CE46" s="119"/>
      <c r="CF46" s="119"/>
      <c r="CG46" s="119"/>
      <c r="CH46" s="119"/>
      <c r="CI46" s="119"/>
      <c r="CJ46" s="119"/>
      <c r="CK46" s="119"/>
      <c r="CL46" s="113"/>
      <c r="CM46" s="114"/>
      <c r="CN46" s="119"/>
      <c r="CO46" s="119"/>
      <c r="CP46" s="119"/>
      <c r="CQ46" s="119"/>
      <c r="CR46" s="119"/>
      <c r="CS46" s="119"/>
      <c r="CT46" s="119"/>
      <c r="CU46" s="119"/>
      <c r="CV46" s="119"/>
      <c r="CW46" s="119"/>
      <c r="CX46" s="119"/>
      <c r="CY46" s="119"/>
      <c r="CZ46" s="119"/>
      <c r="DA46" s="119"/>
      <c r="DB46" s="119"/>
      <c r="DC46" s="119"/>
    </row>
    <row r="47" spans="2:107" x14ac:dyDescent="0.25">
      <c r="B47" s="120"/>
      <c r="C47" s="120"/>
      <c r="D47" s="120"/>
      <c r="E47" s="120"/>
      <c r="F47" s="120"/>
      <c r="G47" s="120"/>
      <c r="H47" s="120"/>
      <c r="I47" s="120"/>
      <c r="J47" s="120"/>
      <c r="K47" s="120"/>
      <c r="L47" s="120"/>
      <c r="M47" s="120"/>
      <c r="N47" s="120"/>
      <c r="O47" s="120"/>
      <c r="P47" s="120"/>
      <c r="Q47" s="120"/>
      <c r="R47" s="113"/>
      <c r="S47" s="114"/>
      <c r="T47" s="120"/>
      <c r="U47" s="120"/>
      <c r="V47" s="120"/>
      <c r="W47" s="120"/>
      <c r="X47" s="120"/>
      <c r="Y47" s="120"/>
      <c r="Z47" s="120"/>
      <c r="AA47" s="120"/>
      <c r="AB47" s="120"/>
      <c r="AC47" s="120"/>
      <c r="AD47" s="120"/>
      <c r="AE47" s="120"/>
      <c r="AF47" s="120"/>
      <c r="AG47" s="120"/>
      <c r="AH47" s="120"/>
      <c r="AI47" s="120"/>
      <c r="AJ47" s="113"/>
      <c r="AK47" s="114"/>
      <c r="AL47" s="120"/>
      <c r="AM47" s="120"/>
      <c r="AN47" s="120"/>
      <c r="AO47" s="120"/>
      <c r="AP47" s="120"/>
      <c r="AQ47" s="120"/>
      <c r="AR47" s="120"/>
      <c r="AS47" s="120"/>
      <c r="AT47" s="120"/>
      <c r="AU47" s="120"/>
      <c r="AV47" s="120"/>
      <c r="AW47" s="120"/>
      <c r="AX47" s="120"/>
      <c r="AY47" s="120"/>
      <c r="AZ47" s="120"/>
      <c r="BA47" s="120"/>
      <c r="BB47" s="113"/>
      <c r="BC47" s="114"/>
      <c r="BD47" s="120"/>
      <c r="BE47" s="120"/>
      <c r="BF47" s="120"/>
      <c r="BG47" s="120"/>
      <c r="BH47" s="120"/>
      <c r="BI47" s="120"/>
      <c r="BJ47" s="120"/>
      <c r="BK47" s="120"/>
      <c r="BL47" s="120"/>
      <c r="BM47" s="120"/>
      <c r="BN47" s="120"/>
      <c r="BO47" s="120"/>
      <c r="BP47" s="120"/>
      <c r="BQ47" s="120"/>
      <c r="BR47" s="120"/>
      <c r="BS47" s="120"/>
      <c r="BT47" s="113"/>
      <c r="BU47" s="114"/>
      <c r="BV47" s="120"/>
      <c r="BW47" s="120"/>
      <c r="BX47" s="120"/>
      <c r="BY47" s="120"/>
      <c r="BZ47" s="120"/>
      <c r="CA47" s="120"/>
      <c r="CB47" s="120"/>
      <c r="CC47" s="120"/>
      <c r="CD47" s="120"/>
      <c r="CE47" s="120"/>
      <c r="CF47" s="120"/>
      <c r="CG47" s="120"/>
      <c r="CH47" s="120"/>
      <c r="CI47" s="120"/>
      <c r="CJ47" s="120"/>
      <c r="CK47" s="120"/>
      <c r="CL47" s="113"/>
      <c r="CM47" s="114"/>
      <c r="CN47" s="120"/>
      <c r="CO47" s="120"/>
      <c r="CP47" s="120"/>
      <c r="CQ47" s="120"/>
      <c r="CR47" s="120"/>
      <c r="CS47" s="120"/>
      <c r="CT47" s="120"/>
      <c r="CU47" s="120"/>
      <c r="CV47" s="120"/>
      <c r="CW47" s="120"/>
      <c r="CX47" s="120"/>
      <c r="CY47" s="120"/>
      <c r="CZ47" s="120"/>
      <c r="DA47" s="120"/>
      <c r="DB47" s="120"/>
      <c r="DC47" s="120"/>
    </row>
    <row r="48" spans="2:107" ht="18.75" x14ac:dyDescent="0.3">
      <c r="B48" s="56" t="s">
        <v>310</v>
      </c>
      <c r="D48" s="89"/>
      <c r="R48" s="113"/>
      <c r="S48" s="114"/>
      <c r="T48" s="56" t="s">
        <v>312</v>
      </c>
      <c r="V48" s="89"/>
      <c r="AJ48" s="113"/>
      <c r="AK48" s="114"/>
      <c r="AL48" s="56" t="s">
        <v>668</v>
      </c>
      <c r="AN48" s="89"/>
      <c r="BB48" s="113"/>
      <c r="BC48" s="114"/>
      <c r="BD48" s="56" t="s">
        <v>672</v>
      </c>
      <c r="BF48" s="89"/>
      <c r="BT48" s="113"/>
      <c r="BU48" s="114"/>
      <c r="BV48" s="56" t="s">
        <v>675</v>
      </c>
      <c r="BX48" s="89"/>
      <c r="CL48" s="113"/>
      <c r="CM48" s="114"/>
      <c r="CN48" s="56" t="s">
        <v>678</v>
      </c>
      <c r="CP48" s="89"/>
    </row>
    <row r="49" spans="2:105" x14ac:dyDescent="0.25">
      <c r="D49" s="89"/>
      <c r="R49" s="113"/>
      <c r="S49" s="114"/>
      <c r="V49" s="89"/>
      <c r="AJ49" s="113"/>
      <c r="AK49" s="114"/>
      <c r="AN49" s="89"/>
      <c r="BB49" s="113"/>
      <c r="BC49" s="114"/>
      <c r="BF49" s="89"/>
      <c r="BT49" s="113"/>
      <c r="BU49" s="114"/>
      <c r="BX49" s="89"/>
      <c r="CL49" s="113"/>
      <c r="CM49" s="114"/>
      <c r="CP49" s="89"/>
    </row>
    <row r="50" spans="2:105" x14ac:dyDescent="0.25">
      <c r="B50" s="89" t="s">
        <v>297</v>
      </c>
      <c r="R50" s="113"/>
      <c r="S50" s="114"/>
      <c r="T50" s="89" t="s">
        <v>297</v>
      </c>
      <c r="AJ50" s="113"/>
      <c r="AK50" s="114"/>
      <c r="AL50" s="89" t="s">
        <v>297</v>
      </c>
      <c r="BB50" s="113"/>
      <c r="BC50" s="114"/>
      <c r="BD50" s="89" t="s">
        <v>297</v>
      </c>
      <c r="BT50" s="113"/>
      <c r="BU50" s="114"/>
      <c r="BV50" s="89" t="s">
        <v>297</v>
      </c>
      <c r="CL50" s="113"/>
      <c r="CM50" s="114"/>
      <c r="CN50" s="89" t="s">
        <v>297</v>
      </c>
    </row>
    <row r="51" spans="2:105" x14ac:dyDescent="0.25">
      <c r="B51" s="87" t="s">
        <v>18</v>
      </c>
      <c r="C51" s="40" t="s">
        <v>16</v>
      </c>
      <c r="R51" s="113"/>
      <c r="S51" s="114"/>
      <c r="T51" s="87" t="s">
        <v>18</v>
      </c>
      <c r="U51" s="40" t="s">
        <v>13</v>
      </c>
      <c r="AJ51" s="113"/>
      <c r="AK51" s="114"/>
      <c r="AL51" s="87" t="s">
        <v>18</v>
      </c>
      <c r="AM51" s="40" t="s">
        <v>670</v>
      </c>
      <c r="BB51" s="113"/>
      <c r="BC51" s="114"/>
      <c r="BD51" s="87" t="s">
        <v>18</v>
      </c>
      <c r="BE51" s="40" t="s">
        <v>680</v>
      </c>
      <c r="BT51" s="113"/>
      <c r="BU51" s="114"/>
      <c r="BV51" s="87" t="s">
        <v>18</v>
      </c>
      <c r="BW51" s="40" t="s">
        <v>681</v>
      </c>
      <c r="CL51" s="113"/>
      <c r="CM51" s="114"/>
      <c r="CN51" s="87" t="s">
        <v>18</v>
      </c>
      <c r="CO51" s="40" t="s">
        <v>682</v>
      </c>
    </row>
    <row r="52" spans="2:105" x14ac:dyDescent="0.25">
      <c r="B52" s="87" t="s">
        <v>298</v>
      </c>
      <c r="C52" s="40">
        <f>'Default parameters'!C8</f>
        <v>13.1</v>
      </c>
      <c r="R52" s="113"/>
      <c r="S52" s="114"/>
      <c r="T52" s="87" t="s">
        <v>298</v>
      </c>
      <c r="U52" s="40">
        <f>'Default parameters'!D8</f>
        <v>14.9</v>
      </c>
      <c r="AJ52" s="113"/>
      <c r="AK52" s="114"/>
      <c r="AL52" s="87" t="s">
        <v>298</v>
      </c>
      <c r="AM52" s="40">
        <f>'Default parameters'!$E$8</f>
        <v>13.7</v>
      </c>
      <c r="BB52" s="113"/>
      <c r="BC52" s="114"/>
      <c r="BD52" s="87" t="s">
        <v>298</v>
      </c>
      <c r="BE52" s="40">
        <f>'Default parameters'!$F$8</f>
        <v>13.1</v>
      </c>
      <c r="BT52" s="113"/>
      <c r="BU52" s="114"/>
      <c r="BV52" s="87" t="s">
        <v>298</v>
      </c>
      <c r="BW52" s="40">
        <f>'Default parameters'!$G$8</f>
        <v>12.8</v>
      </c>
      <c r="CL52" s="113"/>
      <c r="CM52" s="114"/>
      <c r="CN52" s="87" t="s">
        <v>298</v>
      </c>
      <c r="CO52" s="40">
        <f>'Default parameters'!$H$8</f>
        <v>14.1</v>
      </c>
    </row>
    <row r="53" spans="2:105" x14ac:dyDescent="0.25">
      <c r="B53" s="87" t="s">
        <v>299</v>
      </c>
      <c r="C53" s="40">
        <f>'User inputs - bird impacts'!F69</f>
        <v>0</v>
      </c>
      <c r="R53" s="113"/>
      <c r="S53" s="114"/>
      <c r="T53" s="87" t="s">
        <v>299</v>
      </c>
      <c r="U53" s="55">
        <f>'User inputs - bird impacts'!H69</f>
        <v>0</v>
      </c>
      <c r="AJ53" s="113"/>
      <c r="AK53" s="114"/>
      <c r="AL53" s="87" t="s">
        <v>299</v>
      </c>
      <c r="AM53" s="55">
        <f>'User inputs - bird impacts'!J69</f>
        <v>0</v>
      </c>
      <c r="BB53" s="113"/>
      <c r="BC53" s="114"/>
      <c r="BD53" s="87" t="s">
        <v>299</v>
      </c>
      <c r="BE53" s="55">
        <f>'User inputs - bird impacts'!$L$69</f>
        <v>0</v>
      </c>
      <c r="BT53" s="113"/>
      <c r="BU53" s="114"/>
      <c r="BV53" s="87" t="s">
        <v>299</v>
      </c>
      <c r="BW53" s="55">
        <f>'User inputs - bird impacts'!$N$69</f>
        <v>0</v>
      </c>
      <c r="CL53" s="113"/>
      <c r="CM53" s="114"/>
      <c r="CN53" s="87" t="s">
        <v>299</v>
      </c>
      <c r="CO53" s="55">
        <f>'User inputs - bird impacts'!$P$69</f>
        <v>0</v>
      </c>
    </row>
    <row r="54" spans="2:105" x14ac:dyDescent="0.25">
      <c r="C54" s="92"/>
      <c r="R54" s="113"/>
      <c r="S54" s="114"/>
      <c r="U54" s="92"/>
      <c r="AJ54" s="113"/>
      <c r="AK54" s="114"/>
      <c r="AM54" s="92"/>
      <c r="BB54" s="113"/>
      <c r="BC54" s="114"/>
      <c r="BE54" s="92"/>
      <c r="BT54" s="113"/>
      <c r="BU54" s="114"/>
      <c r="BW54" s="92"/>
      <c r="CL54" s="113"/>
      <c r="CM54" s="114"/>
      <c r="CO54" s="92"/>
    </row>
    <row r="55" spans="2:105" x14ac:dyDescent="0.25">
      <c r="B55" s="89" t="s">
        <v>33</v>
      </c>
      <c r="C55" s="124"/>
      <c r="D55" s="125"/>
      <c r="R55" s="113"/>
      <c r="S55" s="114"/>
      <c r="T55" s="89" t="s">
        <v>33</v>
      </c>
      <c r="U55" s="124"/>
      <c r="V55" s="125"/>
      <c r="AJ55" s="113"/>
      <c r="AK55" s="114"/>
      <c r="AL55" s="89" t="s">
        <v>33</v>
      </c>
      <c r="AM55" s="124"/>
      <c r="AN55" s="125"/>
      <c r="BB55" s="113"/>
      <c r="BC55" s="114"/>
      <c r="BD55" s="89" t="s">
        <v>33</v>
      </c>
      <c r="BE55" s="124"/>
      <c r="BF55" s="125"/>
      <c r="BT55" s="113"/>
      <c r="BU55" s="114"/>
      <c r="BV55" s="89" t="s">
        <v>33</v>
      </c>
      <c r="BW55" s="124"/>
      <c r="BX55" s="125"/>
      <c r="CL55" s="113"/>
      <c r="CM55" s="114"/>
      <c r="CN55" s="89" t="s">
        <v>33</v>
      </c>
      <c r="CO55" s="124"/>
      <c r="CP55" s="125"/>
    </row>
    <row r="56" spans="2:105" x14ac:dyDescent="0.25">
      <c r="B56" s="87" t="s">
        <v>300</v>
      </c>
      <c r="C56" s="40">
        <f>'User inputs - run and wind farm'!$F$15</f>
        <v>0</v>
      </c>
      <c r="D56" s="125"/>
      <c r="R56" s="113"/>
      <c r="S56" s="114"/>
      <c r="T56" s="87" t="s">
        <v>300</v>
      </c>
      <c r="U56" s="40">
        <f>'User inputs - run and wind farm'!$F$15</f>
        <v>0</v>
      </c>
      <c r="V56" s="125"/>
      <c r="AJ56" s="113"/>
      <c r="AK56" s="114"/>
      <c r="AL56" s="87" t="s">
        <v>300</v>
      </c>
      <c r="AM56" s="40">
        <f>'User inputs - run and wind farm'!$F$15</f>
        <v>0</v>
      </c>
      <c r="AN56" s="125"/>
      <c r="BB56" s="113"/>
      <c r="BC56" s="114"/>
      <c r="BD56" s="87" t="s">
        <v>300</v>
      </c>
      <c r="BE56" s="40">
        <f>'User inputs - run and wind farm'!$F$15</f>
        <v>0</v>
      </c>
      <c r="BF56" s="125"/>
      <c r="BT56" s="113"/>
      <c r="BU56" s="114"/>
      <c r="BV56" s="87" t="s">
        <v>300</v>
      </c>
      <c r="BW56" s="40">
        <f>'User inputs - run and wind farm'!$F$15</f>
        <v>0</v>
      </c>
      <c r="BX56" s="125"/>
      <c r="CL56" s="113"/>
      <c r="CM56" s="114"/>
      <c r="CN56" s="87" t="s">
        <v>300</v>
      </c>
      <c r="CO56" s="40">
        <f>'User inputs - run and wind farm'!$F$15</f>
        <v>0</v>
      </c>
      <c r="CP56" s="125"/>
    </row>
    <row r="57" spans="2:105" x14ac:dyDescent="0.25">
      <c r="B57" s="87" t="s">
        <v>21</v>
      </c>
      <c r="C57" s="40">
        <f>'User inputs - run and wind farm'!$F$17</f>
        <v>0</v>
      </c>
      <c r="D57" s="125"/>
      <c r="R57" s="113"/>
      <c r="S57" s="114"/>
      <c r="T57" s="87" t="s">
        <v>21</v>
      </c>
      <c r="U57" s="40">
        <f>'User inputs - run and wind farm'!$F$17</f>
        <v>0</v>
      </c>
      <c r="V57" s="125"/>
      <c r="AJ57" s="113"/>
      <c r="AK57" s="114"/>
      <c r="AL57" s="87" t="s">
        <v>21</v>
      </c>
      <c r="AM57" s="40">
        <f>'User inputs - run and wind farm'!$F$17</f>
        <v>0</v>
      </c>
      <c r="AN57" s="125"/>
      <c r="BB57" s="113"/>
      <c r="BC57" s="114"/>
      <c r="BD57" s="87" t="s">
        <v>21</v>
      </c>
      <c r="BE57" s="40">
        <f>'User inputs - run and wind farm'!$F$17</f>
        <v>0</v>
      </c>
      <c r="BF57" s="125"/>
      <c r="BT57" s="113"/>
      <c r="BU57" s="114"/>
      <c r="BV57" s="87" t="s">
        <v>21</v>
      </c>
      <c r="BW57" s="40">
        <f>'User inputs - run and wind farm'!$F$17</f>
        <v>0</v>
      </c>
      <c r="BX57" s="125"/>
      <c r="CL57" s="113"/>
      <c r="CM57" s="114"/>
      <c r="CN57" s="87" t="s">
        <v>21</v>
      </c>
      <c r="CO57" s="40">
        <f>'User inputs - run and wind farm'!$F$17</f>
        <v>0</v>
      </c>
      <c r="CP57" s="125"/>
    </row>
    <row r="58" spans="2:105" x14ac:dyDescent="0.25">
      <c r="B58" s="87" t="s">
        <v>301</v>
      </c>
      <c r="C58" s="40">
        <f>'User inputs - run and wind farm'!$F$19/2</f>
        <v>0</v>
      </c>
      <c r="D58" s="125"/>
      <c r="R58" s="113"/>
      <c r="S58" s="114"/>
      <c r="T58" s="87" t="s">
        <v>301</v>
      </c>
      <c r="U58" s="40">
        <f>'User inputs - run and wind farm'!$F$19/2</f>
        <v>0</v>
      </c>
      <c r="V58" s="125"/>
      <c r="AJ58" s="113"/>
      <c r="AK58" s="114"/>
      <c r="AL58" s="87" t="s">
        <v>301</v>
      </c>
      <c r="AM58" s="40">
        <f>'User inputs - run and wind farm'!$F$19/2</f>
        <v>0</v>
      </c>
      <c r="AN58" s="125"/>
      <c r="BB58" s="113"/>
      <c r="BC58" s="114"/>
      <c r="BD58" s="87" t="s">
        <v>301</v>
      </c>
      <c r="BE58" s="40">
        <f>'User inputs - run and wind farm'!$F$19/2</f>
        <v>0</v>
      </c>
      <c r="BF58" s="125"/>
      <c r="BT58" s="113"/>
      <c r="BU58" s="114"/>
      <c r="BV58" s="87" t="s">
        <v>301</v>
      </c>
      <c r="BW58" s="40">
        <f>'User inputs - run and wind farm'!$F$19/2</f>
        <v>0</v>
      </c>
      <c r="BX58" s="125"/>
      <c r="CL58" s="113"/>
      <c r="CM58" s="114"/>
      <c r="CN58" s="87" t="s">
        <v>301</v>
      </c>
      <c r="CO58" s="40">
        <f>'User inputs - run and wind farm'!$F$19/2</f>
        <v>0</v>
      </c>
      <c r="CP58" s="125"/>
    </row>
    <row r="59" spans="2:105" x14ac:dyDescent="0.25">
      <c r="B59" s="87" t="s">
        <v>302</v>
      </c>
      <c r="C59" s="40">
        <f>'User inputs - run and wind farm'!$F$30</f>
        <v>0</v>
      </c>
      <c r="D59" s="125"/>
      <c r="R59" s="113"/>
      <c r="S59" s="114"/>
      <c r="T59" s="87" t="s">
        <v>302</v>
      </c>
      <c r="U59" s="40">
        <f>'User inputs - run and wind farm'!$F$30</f>
        <v>0</v>
      </c>
      <c r="V59" s="125"/>
      <c r="AJ59" s="113"/>
      <c r="AK59" s="114"/>
      <c r="AL59" s="87" t="s">
        <v>302</v>
      </c>
      <c r="AM59" s="40">
        <f>'User inputs - run and wind farm'!$F$30</f>
        <v>0</v>
      </c>
      <c r="AN59" s="125"/>
      <c r="BB59" s="113"/>
      <c r="BC59" s="114"/>
      <c r="BD59" s="87" t="s">
        <v>302</v>
      </c>
      <c r="BE59" s="40">
        <f>'User inputs - run and wind farm'!$F$30</f>
        <v>0</v>
      </c>
      <c r="BF59" s="125"/>
      <c r="BT59" s="113"/>
      <c r="BU59" s="114"/>
      <c r="BV59" s="87" t="s">
        <v>302</v>
      </c>
      <c r="BW59" s="40">
        <f>'User inputs - run and wind farm'!$F$30</f>
        <v>0</v>
      </c>
      <c r="BX59" s="125"/>
      <c r="CL59" s="113"/>
      <c r="CM59" s="114"/>
      <c r="CN59" s="87" t="s">
        <v>302</v>
      </c>
      <c r="CO59" s="40">
        <f>'User inputs - run and wind farm'!$F$30</f>
        <v>0</v>
      </c>
      <c r="CP59" s="125"/>
    </row>
    <row r="60" spans="2:105" ht="17.25" x14ac:dyDescent="0.25">
      <c r="B60" s="87" t="s">
        <v>891</v>
      </c>
      <c r="C60" s="40">
        <f>C57*PI()*C58*C58</f>
        <v>0</v>
      </c>
      <c r="D60" s="125"/>
      <c r="R60" s="113"/>
      <c r="S60" s="114"/>
      <c r="T60" s="87" t="s">
        <v>891</v>
      </c>
      <c r="U60" s="40">
        <f>U57*PI()*U58*U58</f>
        <v>0</v>
      </c>
      <c r="V60" s="125"/>
      <c r="AJ60" s="113"/>
      <c r="AK60" s="114"/>
      <c r="AL60" s="87" t="s">
        <v>891</v>
      </c>
      <c r="AM60" s="40">
        <f>AM57*PI()*AM58*AM58</f>
        <v>0</v>
      </c>
      <c r="AN60" s="125"/>
      <c r="BB60" s="113"/>
      <c r="BC60" s="114"/>
      <c r="BD60" s="87" t="s">
        <v>891</v>
      </c>
      <c r="BE60" s="40">
        <f>BE57*PI()*BE58*BE58</f>
        <v>0</v>
      </c>
      <c r="BF60" s="125"/>
      <c r="BT60" s="113"/>
      <c r="BU60" s="114"/>
      <c r="BV60" s="87" t="s">
        <v>891</v>
      </c>
      <c r="BW60" s="40">
        <f>BW57*PI()*BW58*BW58</f>
        <v>0</v>
      </c>
      <c r="BX60" s="125"/>
      <c r="CL60" s="113"/>
      <c r="CM60" s="114"/>
      <c r="CN60" s="87" t="s">
        <v>891</v>
      </c>
      <c r="CO60" s="40">
        <f>CO57*PI()*CO58*CO58</f>
        <v>0</v>
      </c>
      <c r="CP60" s="125"/>
    </row>
    <row r="61" spans="2:105" x14ac:dyDescent="0.25">
      <c r="C61" s="126"/>
      <c r="D61" s="125"/>
      <c r="R61" s="113"/>
      <c r="S61" s="114"/>
      <c r="U61" s="126"/>
      <c r="V61" s="125"/>
      <c r="AJ61" s="113"/>
      <c r="AK61" s="114"/>
      <c r="AM61" s="126"/>
      <c r="AN61" s="125"/>
      <c r="BB61" s="113"/>
      <c r="BC61" s="114"/>
      <c r="BE61" s="126"/>
      <c r="BF61" s="125"/>
      <c r="BT61" s="113"/>
      <c r="BU61" s="114"/>
      <c r="BW61" s="126"/>
      <c r="BX61" s="125"/>
      <c r="CL61" s="113"/>
      <c r="CM61" s="114"/>
      <c r="CO61" s="126"/>
      <c r="CP61" s="125"/>
    </row>
    <row r="62" spans="2:105" x14ac:dyDescent="0.25">
      <c r="B62" s="87" t="s">
        <v>278</v>
      </c>
      <c r="D62" s="92" t="s">
        <v>0</v>
      </c>
      <c r="E62" s="92" t="s">
        <v>1</v>
      </c>
      <c r="F62" s="92" t="s">
        <v>2</v>
      </c>
      <c r="G62" s="92" t="s">
        <v>3</v>
      </c>
      <c r="H62" s="92" t="s">
        <v>4</v>
      </c>
      <c r="I62" s="92" t="s">
        <v>5</v>
      </c>
      <c r="J62" s="92" t="s">
        <v>6</v>
      </c>
      <c r="K62" s="92" t="s">
        <v>7</v>
      </c>
      <c r="L62" s="92" t="s">
        <v>8</v>
      </c>
      <c r="M62" s="92" t="s">
        <v>9</v>
      </c>
      <c r="N62" s="92" t="s">
        <v>10</v>
      </c>
      <c r="O62" s="92" t="s">
        <v>11</v>
      </c>
      <c r="R62" s="113"/>
      <c r="S62" s="114"/>
      <c r="T62" s="87" t="s">
        <v>278</v>
      </c>
      <c r="V62" s="92" t="s">
        <v>0</v>
      </c>
      <c r="W62" s="92" t="s">
        <v>1</v>
      </c>
      <c r="X62" s="92" t="s">
        <v>2</v>
      </c>
      <c r="Y62" s="92" t="s">
        <v>3</v>
      </c>
      <c r="Z62" s="92" t="s">
        <v>4</v>
      </c>
      <c r="AA62" s="92" t="s">
        <v>5</v>
      </c>
      <c r="AB62" s="92" t="s">
        <v>6</v>
      </c>
      <c r="AC62" s="92" t="s">
        <v>7</v>
      </c>
      <c r="AD62" s="92" t="s">
        <v>8</v>
      </c>
      <c r="AE62" s="92" t="s">
        <v>9</v>
      </c>
      <c r="AF62" s="92" t="s">
        <v>10</v>
      </c>
      <c r="AG62" s="92" t="s">
        <v>11</v>
      </c>
      <c r="AJ62" s="113"/>
      <c r="AK62" s="114"/>
      <c r="AL62" s="87" t="s">
        <v>278</v>
      </c>
      <c r="AN62" s="92" t="s">
        <v>0</v>
      </c>
      <c r="AO62" s="92" t="s">
        <v>1</v>
      </c>
      <c r="AP62" s="92" t="s">
        <v>2</v>
      </c>
      <c r="AQ62" s="92" t="s">
        <v>3</v>
      </c>
      <c r="AR62" s="92" t="s">
        <v>4</v>
      </c>
      <c r="AS62" s="92" t="s">
        <v>5</v>
      </c>
      <c r="AT62" s="92" t="s">
        <v>6</v>
      </c>
      <c r="AU62" s="92" t="s">
        <v>7</v>
      </c>
      <c r="AV62" s="92" t="s">
        <v>8</v>
      </c>
      <c r="AW62" s="92" t="s">
        <v>9</v>
      </c>
      <c r="AX62" s="92" t="s">
        <v>10</v>
      </c>
      <c r="AY62" s="92" t="s">
        <v>11</v>
      </c>
      <c r="BB62" s="113"/>
      <c r="BC62" s="114"/>
      <c r="BD62" s="87" t="s">
        <v>278</v>
      </c>
      <c r="BF62" s="92" t="s">
        <v>0</v>
      </c>
      <c r="BG62" s="92" t="s">
        <v>1</v>
      </c>
      <c r="BH62" s="92" t="s">
        <v>2</v>
      </c>
      <c r="BI62" s="92" t="s">
        <v>3</v>
      </c>
      <c r="BJ62" s="92" t="s">
        <v>4</v>
      </c>
      <c r="BK62" s="92" t="s">
        <v>5</v>
      </c>
      <c r="BL62" s="92" t="s">
        <v>6</v>
      </c>
      <c r="BM62" s="92" t="s">
        <v>7</v>
      </c>
      <c r="BN62" s="92" t="s">
        <v>8</v>
      </c>
      <c r="BO62" s="92" t="s">
        <v>9</v>
      </c>
      <c r="BP62" s="92" t="s">
        <v>10</v>
      </c>
      <c r="BQ62" s="92" t="s">
        <v>11</v>
      </c>
      <c r="BT62" s="113"/>
      <c r="BU62" s="114"/>
      <c r="BV62" s="87" t="s">
        <v>278</v>
      </c>
      <c r="BX62" s="92" t="s">
        <v>0</v>
      </c>
      <c r="BY62" s="92" t="s">
        <v>1</v>
      </c>
      <c r="BZ62" s="92" t="s">
        <v>2</v>
      </c>
      <c r="CA62" s="92" t="s">
        <v>3</v>
      </c>
      <c r="CB62" s="92" t="s">
        <v>4</v>
      </c>
      <c r="CC62" s="92" t="s">
        <v>5</v>
      </c>
      <c r="CD62" s="92" t="s">
        <v>6</v>
      </c>
      <c r="CE62" s="92" t="s">
        <v>7</v>
      </c>
      <c r="CF62" s="92" t="s">
        <v>8</v>
      </c>
      <c r="CG62" s="92" t="s">
        <v>9</v>
      </c>
      <c r="CH62" s="92" t="s">
        <v>10</v>
      </c>
      <c r="CI62" s="92" t="s">
        <v>11</v>
      </c>
      <c r="CL62" s="113"/>
      <c r="CM62" s="114"/>
      <c r="CN62" s="87" t="s">
        <v>278</v>
      </c>
      <c r="CP62" s="92" t="s">
        <v>0</v>
      </c>
      <c r="CQ62" s="92" t="s">
        <v>1</v>
      </c>
      <c r="CR62" s="92" t="s">
        <v>2</v>
      </c>
      <c r="CS62" s="92" t="s">
        <v>3</v>
      </c>
      <c r="CT62" s="92" t="s">
        <v>4</v>
      </c>
      <c r="CU62" s="92" t="s">
        <v>5</v>
      </c>
      <c r="CV62" s="92" t="s">
        <v>6</v>
      </c>
      <c r="CW62" s="92" t="s">
        <v>7</v>
      </c>
      <c r="CX62" s="92" t="s">
        <v>8</v>
      </c>
      <c r="CY62" s="92" t="s">
        <v>9</v>
      </c>
      <c r="CZ62" s="92" t="s">
        <v>10</v>
      </c>
      <c r="DA62" s="92" t="s">
        <v>11</v>
      </c>
    </row>
    <row r="63" spans="2:105" x14ac:dyDescent="0.25">
      <c r="D63" s="92"/>
      <c r="E63" s="92"/>
      <c r="F63" s="92"/>
      <c r="G63" s="92"/>
      <c r="H63" s="92"/>
      <c r="I63" s="92"/>
      <c r="J63" s="92"/>
      <c r="K63" s="92"/>
      <c r="L63" s="92"/>
      <c r="M63" s="92"/>
      <c r="N63" s="92"/>
      <c r="O63" s="92"/>
      <c r="R63" s="113"/>
      <c r="S63" s="114"/>
      <c r="V63" s="92"/>
      <c r="W63" s="92"/>
      <c r="X63" s="92"/>
      <c r="Y63" s="92"/>
      <c r="Z63" s="92"/>
      <c r="AA63" s="92"/>
      <c r="AB63" s="92"/>
      <c r="AC63" s="92"/>
      <c r="AD63" s="92"/>
      <c r="AE63" s="92"/>
      <c r="AF63" s="92"/>
      <c r="AG63" s="92"/>
      <c r="AJ63" s="113"/>
      <c r="AK63" s="114"/>
      <c r="AN63" s="92"/>
      <c r="AO63" s="92"/>
      <c r="AP63" s="92"/>
      <c r="AQ63" s="92"/>
      <c r="AR63" s="92"/>
      <c r="AS63" s="92"/>
      <c r="AT63" s="92"/>
      <c r="AU63" s="92"/>
      <c r="AV63" s="92"/>
      <c r="AW63" s="92"/>
      <c r="AX63" s="92"/>
      <c r="AY63" s="92"/>
      <c r="BB63" s="113"/>
      <c r="BC63" s="114"/>
      <c r="BF63" s="92"/>
      <c r="BG63" s="92"/>
      <c r="BH63" s="92"/>
      <c r="BI63" s="92"/>
      <c r="BJ63" s="92"/>
      <c r="BK63" s="92"/>
      <c r="BL63" s="92"/>
      <c r="BM63" s="92"/>
      <c r="BN63" s="92"/>
      <c r="BO63" s="92"/>
      <c r="BP63" s="92"/>
      <c r="BQ63" s="92"/>
      <c r="BT63" s="113"/>
      <c r="BU63" s="114"/>
      <c r="BX63" s="92"/>
      <c r="BY63" s="92"/>
      <c r="BZ63" s="92"/>
      <c r="CA63" s="92"/>
      <c r="CB63" s="92"/>
      <c r="CC63" s="92"/>
      <c r="CD63" s="92"/>
      <c r="CE63" s="92"/>
      <c r="CF63" s="92"/>
      <c r="CG63" s="92"/>
      <c r="CH63" s="92"/>
      <c r="CI63" s="92"/>
      <c r="CL63" s="113"/>
      <c r="CM63" s="114"/>
      <c r="CP63" s="92"/>
      <c r="CQ63" s="92"/>
      <c r="CR63" s="92"/>
      <c r="CS63" s="92"/>
      <c r="CT63" s="92"/>
      <c r="CU63" s="92"/>
      <c r="CV63" s="92"/>
      <c r="CW63" s="92"/>
      <c r="CX63" s="92"/>
      <c r="CY63" s="92"/>
      <c r="CZ63" s="92"/>
      <c r="DA63" s="92"/>
    </row>
    <row r="64" spans="2:105" ht="60" customHeight="1" x14ac:dyDescent="0.25">
      <c r="B64" s="87" t="s">
        <v>279</v>
      </c>
      <c r="D64" s="130" t="str">
        <f>VLOOKUP(D62,'Default parameters'!$K$5:$W$16,2,FALSE)</f>
        <v>Return migration</v>
      </c>
      <c r="E64" s="130" t="str">
        <f>VLOOKUP(E62,'Default parameters'!$K$5:$W$16,2,FALSE)</f>
        <v>Return migration</v>
      </c>
      <c r="F64" s="130" t="str">
        <f>VLOOKUP(F62,'Default parameters'!$K$5:$W$16,2,FALSE)</f>
        <v>Return migration</v>
      </c>
      <c r="G64" s="130" t="str">
        <f>VLOOKUP(G62,'Default parameters'!$K$5:$W$16,2,FALSE)</f>
        <v>Return migration</v>
      </c>
      <c r="H64" s="130" t="str">
        <f>VLOOKUP(H62,'Default parameters'!$K$5:$W$16,2,FALSE)</f>
        <v>Breeding</v>
      </c>
      <c r="I64" s="130" t="str">
        <f>VLOOKUP(I62,'Default parameters'!$K$5:$W$16,2,FALSE)</f>
        <v>Breeding</v>
      </c>
      <c r="J64" s="130" t="str">
        <f>VLOOKUP(J62,'Default parameters'!$K$5:$W$16,2,FALSE)</f>
        <v>Breeding</v>
      </c>
      <c r="K64" s="130" t="str">
        <f>VLOOKUP(K62,'Default parameters'!$K$5:$W$16,2,FALSE)</f>
        <v>Post-breeding migration</v>
      </c>
      <c r="L64" s="130" t="str">
        <f>VLOOKUP(L62,'Default parameters'!$K$5:$W$16,2,FALSE)</f>
        <v>Post-breeding migration</v>
      </c>
      <c r="M64" s="130" t="str">
        <f>VLOOKUP(M62,'Default parameters'!$K$5:$W$16,2,FALSE)</f>
        <v>Post-breeding migration</v>
      </c>
      <c r="N64" s="130" t="str">
        <f>VLOOKUP(N62,'Default parameters'!$K$5:$W$16,2,FALSE)</f>
        <v>Post-breeding migration</v>
      </c>
      <c r="O64" s="130" t="str">
        <f>VLOOKUP(O62,'Default parameters'!$K$5:$W$16,2,FALSE)</f>
        <v>Post-breeding migration</v>
      </c>
      <c r="R64" s="113"/>
      <c r="S64" s="114"/>
      <c r="T64" s="87" t="s">
        <v>279</v>
      </c>
      <c r="V64" s="130" t="str">
        <f>VLOOKUP(V62,'Default parameters'!$K$5:$W$16,4,FALSE)</f>
        <v>Return migration</v>
      </c>
      <c r="W64" s="130" t="str">
        <f>VLOOKUP(W62,'Default parameters'!$K$5:$W$16,4,FALSE)</f>
        <v>Return migration</v>
      </c>
      <c r="X64" s="130" t="str">
        <f>VLOOKUP(X62,'Default parameters'!$K$5:$W$16,4,FALSE)</f>
        <v>Return migration</v>
      </c>
      <c r="Y64" s="130" t="str">
        <f>VLOOKUP(Y62,'Default parameters'!$K$5:$W$16,4,FALSE)</f>
        <v>Breeding</v>
      </c>
      <c r="Z64" s="130" t="str">
        <f>VLOOKUP(Z62,'Default parameters'!$K$5:$W$16,4,FALSE)</f>
        <v>Breeding</v>
      </c>
      <c r="AA64" s="130" t="str">
        <f>VLOOKUP(AA62,'Default parameters'!$K$5:$W$16,4,FALSE)</f>
        <v>Breeding</v>
      </c>
      <c r="AB64" s="130" t="str">
        <f>VLOOKUP(AB62,'Default parameters'!$K$5:$W$16,4,FALSE)</f>
        <v>Breeding</v>
      </c>
      <c r="AC64" s="130" t="str">
        <f>VLOOKUP(AC62,'Default parameters'!$K$5:$W$16,4,FALSE)</f>
        <v>Breeding</v>
      </c>
      <c r="AD64" s="130" t="str">
        <f>VLOOKUP(AD62,'Default parameters'!$K$5:$W$16,4,FALSE)</f>
        <v>Post-breeding migration</v>
      </c>
      <c r="AE64" s="130" t="str">
        <f>VLOOKUP(AE62,'Default parameters'!$K$5:$W$16,4,FALSE)</f>
        <v>Post-breeding migration</v>
      </c>
      <c r="AF64" s="130" t="str">
        <f>VLOOKUP(AF62,'Default parameters'!$K$5:$W$16,4,FALSE)</f>
        <v>Post-breeding migration</v>
      </c>
      <c r="AG64" s="130" t="str">
        <f>VLOOKUP(AG62,'Default parameters'!$K$5:$W$16,4,FALSE)</f>
        <v>Return migration</v>
      </c>
      <c r="AJ64" s="113"/>
      <c r="AK64" s="114"/>
      <c r="AL64" s="87" t="s">
        <v>279</v>
      </c>
      <c r="AN64" s="130" t="str">
        <f>VLOOKUP(AN62,'Default parameters'!$K$5:$W$16,6,FALSE)</f>
        <v>Non-breeding</v>
      </c>
      <c r="AO64" s="130" t="str">
        <f>VLOOKUP(AO62,'Default parameters'!$K$5:$W$16,6,FALSE)</f>
        <v>Non-breeding</v>
      </c>
      <c r="AP64" s="130" t="str">
        <f>VLOOKUP(AP62,'Default parameters'!$K$5:$W$16,6,FALSE)</f>
        <v>Breeding</v>
      </c>
      <c r="AQ64" s="130" t="str">
        <f>VLOOKUP(AQ62,'Default parameters'!$K$5:$W$16,6,FALSE)</f>
        <v>Breeding</v>
      </c>
      <c r="AR64" s="130" t="str">
        <f>VLOOKUP(AR62,'Default parameters'!$K$5:$W$16,6,FALSE)</f>
        <v>Breeding</v>
      </c>
      <c r="AS64" s="130" t="str">
        <f>VLOOKUP(AS62,'Default parameters'!$K$5:$W$16,6,FALSE)</f>
        <v>Breeding</v>
      </c>
      <c r="AT64" s="130" t="str">
        <f>VLOOKUP(AT62,'Default parameters'!$K$5:$W$16,6,FALSE)</f>
        <v>Breeding</v>
      </c>
      <c r="AU64" s="130" t="str">
        <f>VLOOKUP(AU62,'Default parameters'!$K$5:$W$16,6,FALSE)</f>
        <v>Breeding</v>
      </c>
      <c r="AV64" s="130" t="str">
        <f>VLOOKUP(AV62,'Default parameters'!$K$5:$W$16,6,FALSE)</f>
        <v>Non-breeding</v>
      </c>
      <c r="AW64" s="130" t="str">
        <f>VLOOKUP(AW62,'Default parameters'!$K$5:$W$16,6,FALSE)</f>
        <v>Non-breeding</v>
      </c>
      <c r="AX64" s="130" t="str">
        <f>VLOOKUP(AX62,'Default parameters'!$K$5:$W$16,6,FALSE)</f>
        <v>Non-breeding</v>
      </c>
      <c r="AY64" s="130" t="str">
        <f>VLOOKUP(AY62,'Default parameters'!$K$5:$W$16,6,FALSE)</f>
        <v>Non-breeding</v>
      </c>
      <c r="BB64" s="113"/>
      <c r="BC64" s="114"/>
      <c r="BD64" s="87" t="s">
        <v>279</v>
      </c>
      <c r="BF64" s="130" t="str">
        <f>VLOOKUP(BF62,'Default parameters'!$K$5:$W$16,8,FALSE)</f>
        <v>Non-breeding</v>
      </c>
      <c r="BG64" s="130" t="str">
        <f>VLOOKUP(BG62,'Default parameters'!$K$5:$W$16,8,FALSE)</f>
        <v>Non-breeding</v>
      </c>
      <c r="BH64" s="130" t="str">
        <f>VLOOKUP(BH62,'Default parameters'!$K$5:$W$16,8,FALSE)</f>
        <v>Return migration</v>
      </c>
      <c r="BI64" s="130" t="str">
        <f>VLOOKUP(BI62,'Default parameters'!$K$5:$W$16,8,FALSE)</f>
        <v>Return migration</v>
      </c>
      <c r="BJ64" s="130" t="str">
        <f>VLOOKUP(BJ62,'Default parameters'!$K$5:$W$16,8,FALSE)</f>
        <v>Breeding</v>
      </c>
      <c r="BK64" s="130" t="str">
        <f>VLOOKUP(BK62,'Default parameters'!$K$5:$W$16,8,FALSE)</f>
        <v>Breeding</v>
      </c>
      <c r="BL64" s="130" t="str">
        <f>VLOOKUP(BL62,'Default parameters'!$K$5:$W$16,8,FALSE)</f>
        <v>Breeding</v>
      </c>
      <c r="BM64" s="130" t="str">
        <f>VLOOKUP(BM62,'Default parameters'!$K$5:$W$16,8,FALSE)</f>
        <v>Post-breeding migration</v>
      </c>
      <c r="BN64" s="130" t="str">
        <f>VLOOKUP(BN62,'Default parameters'!$K$5:$W$16,8,FALSE)</f>
        <v>Post-breeding migration</v>
      </c>
      <c r="BO64" s="130" t="str">
        <f>VLOOKUP(BO62,'Default parameters'!$K$5:$W$16,8,FALSE)</f>
        <v>Post-breeding migration</v>
      </c>
      <c r="BP64" s="130" t="str">
        <f>VLOOKUP(BP62,'Default parameters'!$K$5:$W$16,8,FALSE)</f>
        <v>Non-breeding</v>
      </c>
      <c r="BQ64" s="130" t="str">
        <f>VLOOKUP(BQ62,'Default parameters'!$K$5:$W$16,8,FALSE)</f>
        <v>Non-breeding</v>
      </c>
      <c r="BT64" s="113"/>
      <c r="BU64" s="114"/>
      <c r="BV64" s="87" t="s">
        <v>279</v>
      </c>
      <c r="BX64" s="130" t="str">
        <f>VLOOKUP(BX62,'Default parameters'!$K$5:$W$16,10,FALSE)</f>
        <v>Non-breeding</v>
      </c>
      <c r="BY64" s="130" t="str">
        <f>VLOOKUP(BY62,'Default parameters'!$K$5:$W$16,10,FALSE)</f>
        <v>Non-breeding</v>
      </c>
      <c r="BZ64" s="130" t="str">
        <f>VLOOKUP(BZ62,'Default parameters'!$K$5:$W$16,10,FALSE)</f>
        <v>Breeding</v>
      </c>
      <c r="CA64" s="130" t="str">
        <f>VLOOKUP(CA62,'Default parameters'!$K$5:$W$16,10,FALSE)</f>
        <v>Breeding</v>
      </c>
      <c r="CB64" s="130" t="str">
        <f>VLOOKUP(CB62,'Default parameters'!$K$5:$W$16,10,FALSE)</f>
        <v>Breeding</v>
      </c>
      <c r="CC64" s="130" t="str">
        <f>VLOOKUP(CC62,'Default parameters'!$K$5:$W$16,10,FALSE)</f>
        <v>Breeding</v>
      </c>
      <c r="CD64" s="130" t="str">
        <f>VLOOKUP(CD62,'Default parameters'!$K$5:$W$16,10,FALSE)</f>
        <v>Breeding</v>
      </c>
      <c r="CE64" s="130" t="str">
        <f>VLOOKUP(CE62,'Default parameters'!$K$5:$W$16,10,FALSE)</f>
        <v>Breeding</v>
      </c>
      <c r="CF64" s="130" t="str">
        <f>VLOOKUP(CF62,'Default parameters'!$K$5:$W$16,10,FALSE)</f>
        <v>Non-breeding</v>
      </c>
      <c r="CG64" s="130" t="str">
        <f>VLOOKUP(CG62,'Default parameters'!$K$5:$W$16,10,FALSE)</f>
        <v>Non-breeding</v>
      </c>
      <c r="CH64" s="130" t="str">
        <f>VLOOKUP(CH62,'Default parameters'!$K$5:$W$16,10,FALSE)</f>
        <v>Non-breeding</v>
      </c>
      <c r="CI64" s="130" t="str">
        <f>VLOOKUP(CI62,'Default parameters'!$K$5:$W$16,10,FALSE)</f>
        <v>Non-breeding</v>
      </c>
      <c r="CL64" s="113"/>
      <c r="CM64" s="114"/>
      <c r="CN64" s="87" t="s">
        <v>279</v>
      </c>
      <c r="CP64" s="130" t="str">
        <f>VLOOKUP(CP62,'Default parameters'!$K$5:$W$16,12,FALSE)</f>
        <v>NA</v>
      </c>
      <c r="CQ64" s="130" t="str">
        <f>VLOOKUP(CQ62,'Default parameters'!$K$5:$W$16,12,FALSE)</f>
        <v>NA</v>
      </c>
      <c r="CR64" s="130" t="str">
        <f>VLOOKUP(CR62,'Default parameters'!$K$5:$W$16,12,FALSE)</f>
        <v>Return migration</v>
      </c>
      <c r="CS64" s="130" t="str">
        <f>VLOOKUP(CS62,'Default parameters'!$K$5:$W$16,12,FALSE)</f>
        <v>Return migration</v>
      </c>
      <c r="CT64" s="130" t="str">
        <f>VLOOKUP(CT62,'Default parameters'!$K$5:$W$16,12,FALSE)</f>
        <v>Return migration</v>
      </c>
      <c r="CU64" s="130" t="str">
        <f>VLOOKUP(CU62,'Default parameters'!$K$5:$W$16,12,FALSE)</f>
        <v>Breeding</v>
      </c>
      <c r="CV64" s="130" t="str">
        <f>VLOOKUP(CV62,'Default parameters'!$K$5:$W$16,12,FALSE)</f>
        <v>Breeding</v>
      </c>
      <c r="CW64" s="130" t="str">
        <f>VLOOKUP(CW62,'Default parameters'!$K$5:$W$16,12,FALSE)</f>
        <v>Post-breeding migration</v>
      </c>
      <c r="CX64" s="130" t="str">
        <f>VLOOKUP(CX62,'Default parameters'!$K$5:$W$16,12,FALSE)</f>
        <v>Post-breeding migration</v>
      </c>
      <c r="CY64" s="130" t="str">
        <f>VLOOKUP(CY62,'Default parameters'!$K$5:$W$16,12,FALSE)</f>
        <v>Post-breeding migration</v>
      </c>
      <c r="CZ64" s="130" t="str">
        <f>VLOOKUP(CZ62,'Default parameters'!$K$5:$W$16,12,FALSE)</f>
        <v>NA</v>
      </c>
      <c r="DA64" s="130" t="str">
        <f>VLOOKUP(DA62,'Default parameters'!$K$5:$W$16,12,FALSE)</f>
        <v>NA</v>
      </c>
    </row>
    <row r="65" spans="2:107" x14ac:dyDescent="0.25">
      <c r="D65" s="128"/>
      <c r="E65" s="128"/>
      <c r="F65" s="128"/>
      <c r="G65" s="128"/>
      <c r="H65" s="128"/>
      <c r="I65" s="128"/>
      <c r="J65" s="128"/>
      <c r="K65" s="128"/>
      <c r="L65" s="128"/>
      <c r="M65" s="128"/>
      <c r="N65" s="128"/>
      <c r="O65" s="128"/>
      <c r="R65" s="113"/>
      <c r="S65" s="114"/>
      <c r="V65" s="128"/>
      <c r="W65" s="128"/>
      <c r="X65" s="128"/>
      <c r="Y65" s="128"/>
      <c r="Z65" s="128"/>
      <c r="AA65" s="128"/>
      <c r="AB65" s="128"/>
      <c r="AC65" s="128"/>
      <c r="AD65" s="128"/>
      <c r="AE65" s="128"/>
      <c r="AF65" s="128"/>
      <c r="AG65" s="128"/>
      <c r="AJ65" s="113"/>
      <c r="AK65" s="114"/>
      <c r="AN65" s="128"/>
      <c r="AO65" s="128"/>
      <c r="AP65" s="128"/>
      <c r="AQ65" s="128"/>
      <c r="AR65" s="128"/>
      <c r="AS65" s="128"/>
      <c r="AT65" s="128"/>
      <c r="AU65" s="128"/>
      <c r="AV65" s="128"/>
      <c r="AW65" s="128"/>
      <c r="AX65" s="128"/>
      <c r="AY65" s="128"/>
      <c r="BB65" s="113"/>
      <c r="BC65" s="114"/>
      <c r="BF65" s="128"/>
      <c r="BG65" s="128"/>
      <c r="BH65" s="128"/>
      <c r="BI65" s="128"/>
      <c r="BJ65" s="128"/>
      <c r="BK65" s="128"/>
      <c r="BL65" s="128"/>
      <c r="BM65" s="128"/>
      <c r="BN65" s="128"/>
      <c r="BO65" s="128"/>
      <c r="BP65" s="128"/>
      <c r="BQ65" s="128"/>
      <c r="BT65" s="113"/>
      <c r="BU65" s="114"/>
      <c r="BX65" s="128"/>
      <c r="BY65" s="128"/>
      <c r="BZ65" s="128"/>
      <c r="CA65" s="128"/>
      <c r="CB65" s="128"/>
      <c r="CC65" s="128"/>
      <c r="CD65" s="128"/>
      <c r="CE65" s="128"/>
      <c r="CF65" s="128"/>
      <c r="CG65" s="128"/>
      <c r="CH65" s="128"/>
      <c r="CI65" s="128"/>
      <c r="CL65" s="113"/>
      <c r="CM65" s="114"/>
      <c r="CP65" s="128"/>
      <c r="CQ65" s="128"/>
      <c r="CR65" s="128"/>
      <c r="CS65" s="128"/>
      <c r="CT65" s="128"/>
      <c r="CU65" s="128"/>
      <c r="CV65" s="128"/>
      <c r="CW65" s="128"/>
      <c r="CX65" s="128"/>
      <c r="CY65" s="128"/>
      <c r="CZ65" s="128"/>
      <c r="DA65" s="128"/>
    </row>
    <row r="66" spans="2:107" x14ac:dyDescent="0.25">
      <c r="B66" s="87" t="s">
        <v>39</v>
      </c>
      <c r="D66" s="130">
        <f>'Default parameters'!$M$37-('Default parameters'!$M$38)</f>
        <v>0.89129999999999998</v>
      </c>
      <c r="E66" s="130">
        <f>'Default parameters'!$N$37-('Default parameters'!$N$38)</f>
        <v>0.9265000000000001</v>
      </c>
      <c r="F66" s="130">
        <f>'Default parameters'!$O$37-('Default parameters'!$O$38)</f>
        <v>0.89610000000000001</v>
      </c>
      <c r="G66" s="130">
        <f>'Default parameters'!$P$37-('Default parameters'!$P$38)</f>
        <v>0.86759999999999993</v>
      </c>
      <c r="H66" s="130">
        <f>'Default parameters'!$Q$37-('Default parameters'!$Q$38)</f>
        <v>0.83389999999999997</v>
      </c>
      <c r="I66" s="130">
        <f>'Default parameters'!$R$37-('Default parameters'!$R$38)</f>
        <v>0.87380000000000002</v>
      </c>
      <c r="J66" s="130">
        <f>'Default parameters'!$S$37-('Default parameters'!$S$38)</f>
        <v>0.85729999999999995</v>
      </c>
      <c r="K66" s="130">
        <f>'Default parameters'!$T$37-('Default parameters'!$T$38)</f>
        <v>0.82200000000000006</v>
      </c>
      <c r="L66" s="130">
        <f>'Default parameters'!$U$37-('Default parameters'!$U$38)</f>
        <v>0.89890000000000003</v>
      </c>
      <c r="M66" s="130">
        <f>'Default parameters'!$V$37-('Default parameters'!$V$38)</f>
        <v>0.9163</v>
      </c>
      <c r="N66" s="130">
        <f>'Default parameters'!$W$37-('Default parameters'!$W$38)</f>
        <v>0.93790000000000007</v>
      </c>
      <c r="O66" s="130">
        <f>'Default parameters'!$X$37-('Default parameters'!$X$38)</f>
        <v>0.89189999999999992</v>
      </c>
      <c r="R66" s="113"/>
      <c r="S66" s="114"/>
      <c r="T66" s="87" t="s">
        <v>39</v>
      </c>
      <c r="V66" s="130">
        <f>'Default parameters'!$M$37-('Default parameters'!$M$38)</f>
        <v>0.89129999999999998</v>
      </c>
      <c r="W66" s="130">
        <f>'Default parameters'!$N$37-('Default parameters'!$N$38)</f>
        <v>0.9265000000000001</v>
      </c>
      <c r="X66" s="130">
        <f>'Default parameters'!$O$37-('Default parameters'!$O$38)</f>
        <v>0.89610000000000001</v>
      </c>
      <c r="Y66" s="130">
        <f>'Default parameters'!$P$37-('Default parameters'!$P$38)</f>
        <v>0.86759999999999993</v>
      </c>
      <c r="Z66" s="130">
        <f>'Default parameters'!$Q$37-('Default parameters'!$Q$38)</f>
        <v>0.83389999999999997</v>
      </c>
      <c r="AA66" s="130">
        <f>'Default parameters'!$R$37-('Default parameters'!$R$38)</f>
        <v>0.87380000000000002</v>
      </c>
      <c r="AB66" s="130">
        <f>'Default parameters'!$S$37-('Default parameters'!$S$38)</f>
        <v>0.85729999999999995</v>
      </c>
      <c r="AC66" s="130">
        <f>'Default parameters'!$T$37-('Default parameters'!$T$38)</f>
        <v>0.82200000000000006</v>
      </c>
      <c r="AD66" s="130">
        <f>'Default parameters'!$U$37-('Default parameters'!$U$38)</f>
        <v>0.89890000000000003</v>
      </c>
      <c r="AE66" s="130">
        <f>'Default parameters'!$V$37-('Default parameters'!$V$38)</f>
        <v>0.9163</v>
      </c>
      <c r="AF66" s="130">
        <f>'Default parameters'!$W$37-('Default parameters'!$W$38)</f>
        <v>0.93790000000000007</v>
      </c>
      <c r="AG66" s="130">
        <f>'Default parameters'!$X$37-('Default parameters'!$X$38)</f>
        <v>0.89189999999999992</v>
      </c>
      <c r="AJ66" s="113"/>
      <c r="AK66" s="114"/>
      <c r="AL66" s="87" t="s">
        <v>39</v>
      </c>
      <c r="AN66" s="130">
        <f>'Default parameters'!$M$37-('Default parameters'!$M$38)</f>
        <v>0.89129999999999998</v>
      </c>
      <c r="AO66" s="130">
        <f>'Default parameters'!$N$37-('Default parameters'!$N$38)</f>
        <v>0.9265000000000001</v>
      </c>
      <c r="AP66" s="130">
        <f>'Default parameters'!$O$37-('Default parameters'!$O$38)</f>
        <v>0.89610000000000001</v>
      </c>
      <c r="AQ66" s="130">
        <f>'Default parameters'!$P$37-('Default parameters'!$P$38)</f>
        <v>0.86759999999999993</v>
      </c>
      <c r="AR66" s="130">
        <f>'Default parameters'!$Q$37-('Default parameters'!$Q$38)</f>
        <v>0.83389999999999997</v>
      </c>
      <c r="AS66" s="130">
        <f>'Default parameters'!$R$37-('Default parameters'!$R$38)</f>
        <v>0.87380000000000002</v>
      </c>
      <c r="AT66" s="130">
        <f>'Default parameters'!$S$37-('Default parameters'!$S$38)</f>
        <v>0.85729999999999995</v>
      </c>
      <c r="AU66" s="130">
        <f>'Default parameters'!$T$37-('Default parameters'!$T$38)</f>
        <v>0.82200000000000006</v>
      </c>
      <c r="AV66" s="130">
        <f>'Default parameters'!$U$37-('Default parameters'!$U$38)</f>
        <v>0.89890000000000003</v>
      </c>
      <c r="AW66" s="130">
        <f>'Default parameters'!$V$37-('Default parameters'!$V$38)</f>
        <v>0.9163</v>
      </c>
      <c r="AX66" s="130">
        <f>'Default parameters'!$W$37-('Default parameters'!$W$38)</f>
        <v>0.93790000000000007</v>
      </c>
      <c r="AY66" s="130">
        <f>'Default parameters'!$X$37-('Default parameters'!$X$38)</f>
        <v>0.89189999999999992</v>
      </c>
      <c r="BB66" s="113"/>
      <c r="BC66" s="114"/>
      <c r="BD66" s="87" t="s">
        <v>39</v>
      </c>
      <c r="BF66" s="130">
        <f>'Default parameters'!$M$37-('Default parameters'!$M$38)</f>
        <v>0.89129999999999998</v>
      </c>
      <c r="BG66" s="130">
        <f>'Default parameters'!$N$37-('Default parameters'!$N$38)</f>
        <v>0.9265000000000001</v>
      </c>
      <c r="BH66" s="130">
        <f>'Default parameters'!$O$37-('Default parameters'!$O$38)</f>
        <v>0.89610000000000001</v>
      </c>
      <c r="BI66" s="130">
        <f>'Default parameters'!$P$37-('Default parameters'!$P$38)</f>
        <v>0.86759999999999993</v>
      </c>
      <c r="BJ66" s="130">
        <f>'Default parameters'!$Q$37-('Default parameters'!$Q$38)</f>
        <v>0.83389999999999997</v>
      </c>
      <c r="BK66" s="130">
        <f>'Default parameters'!$R$37-('Default parameters'!$R$38)</f>
        <v>0.87380000000000002</v>
      </c>
      <c r="BL66" s="130">
        <f>'Default parameters'!$S$37-('Default parameters'!$S$38)</f>
        <v>0.85729999999999995</v>
      </c>
      <c r="BM66" s="130">
        <f>'Default parameters'!$T$37-('Default parameters'!$T$38)</f>
        <v>0.82200000000000006</v>
      </c>
      <c r="BN66" s="130">
        <f>'Default parameters'!$U$37-('Default parameters'!$U$38)</f>
        <v>0.89890000000000003</v>
      </c>
      <c r="BO66" s="130">
        <f>'Default parameters'!$V$37-('Default parameters'!$V$38)</f>
        <v>0.9163</v>
      </c>
      <c r="BP66" s="130">
        <f>'Default parameters'!$W$37-('Default parameters'!$W$38)</f>
        <v>0.93790000000000007</v>
      </c>
      <c r="BQ66" s="130">
        <f>'Default parameters'!$X$37-('Default parameters'!$X$38)</f>
        <v>0.89189999999999992</v>
      </c>
      <c r="BT66" s="113"/>
      <c r="BU66" s="114"/>
      <c r="BV66" s="87" t="s">
        <v>39</v>
      </c>
      <c r="BX66" s="130">
        <f>'Default parameters'!$M$37-('Default parameters'!$M$38)</f>
        <v>0.89129999999999998</v>
      </c>
      <c r="BY66" s="130">
        <f>'Default parameters'!$N$37-('Default parameters'!$N$38)</f>
        <v>0.9265000000000001</v>
      </c>
      <c r="BZ66" s="130">
        <f>'Default parameters'!$O$37-('Default parameters'!$O$38)</f>
        <v>0.89610000000000001</v>
      </c>
      <c r="CA66" s="130">
        <f>'Default parameters'!$P$37-('Default parameters'!$P$38)</f>
        <v>0.86759999999999993</v>
      </c>
      <c r="CB66" s="130">
        <f>'Default parameters'!$Q$37-('Default parameters'!$Q$38)</f>
        <v>0.83389999999999997</v>
      </c>
      <c r="CC66" s="130">
        <f>'Default parameters'!$R$37-('Default parameters'!$R$38)</f>
        <v>0.87380000000000002</v>
      </c>
      <c r="CD66" s="130">
        <f>'Default parameters'!$S$37-('Default parameters'!$S$38)</f>
        <v>0.85729999999999995</v>
      </c>
      <c r="CE66" s="130">
        <f>'Default parameters'!$T$37-('Default parameters'!$T$38)</f>
        <v>0.82200000000000006</v>
      </c>
      <c r="CF66" s="130">
        <f>'Default parameters'!$U$37-('Default parameters'!$U$38)</f>
        <v>0.89890000000000003</v>
      </c>
      <c r="CG66" s="130">
        <f>'Default parameters'!$V$37-('Default parameters'!$V$38)</f>
        <v>0.9163</v>
      </c>
      <c r="CH66" s="130">
        <f>'Default parameters'!$W$37-('Default parameters'!$W$38)</f>
        <v>0.93790000000000007</v>
      </c>
      <c r="CI66" s="130">
        <f>'Default parameters'!$X$37-('Default parameters'!$X$38)</f>
        <v>0.89189999999999992</v>
      </c>
      <c r="CL66" s="113"/>
      <c r="CM66" s="114"/>
      <c r="CN66" s="87" t="s">
        <v>39</v>
      </c>
      <c r="CP66" s="130">
        <f>'Default parameters'!$M$37-('Default parameters'!$M$38)</f>
        <v>0.89129999999999998</v>
      </c>
      <c r="CQ66" s="130">
        <f>'Default parameters'!$N$37-('Default parameters'!$N$38)</f>
        <v>0.9265000000000001</v>
      </c>
      <c r="CR66" s="130">
        <f>'Default parameters'!$O$37-('Default parameters'!$O$38)</f>
        <v>0.89610000000000001</v>
      </c>
      <c r="CS66" s="130">
        <f>'Default parameters'!$P$37-('Default parameters'!$P$38)</f>
        <v>0.86759999999999993</v>
      </c>
      <c r="CT66" s="130">
        <f>'Default parameters'!$Q$37-('Default parameters'!$Q$38)</f>
        <v>0.83389999999999997</v>
      </c>
      <c r="CU66" s="130">
        <f>'Default parameters'!$R$37-('Default parameters'!$R$38)</f>
        <v>0.87380000000000002</v>
      </c>
      <c r="CV66" s="130">
        <f>'Default parameters'!$S$37-('Default parameters'!$S$38)</f>
        <v>0.85729999999999995</v>
      </c>
      <c r="CW66" s="130">
        <f>'Default parameters'!$T$37-('Default parameters'!$T$38)</f>
        <v>0.82200000000000006</v>
      </c>
      <c r="CX66" s="130">
        <f>'Default parameters'!$U$37-('Default parameters'!$U$38)</f>
        <v>0.89890000000000003</v>
      </c>
      <c r="CY66" s="130">
        <f>'Default parameters'!$V$37-('Default parameters'!$V$38)</f>
        <v>0.9163</v>
      </c>
      <c r="CZ66" s="130">
        <f>'Default parameters'!$W$37-('Default parameters'!$W$38)</f>
        <v>0.93790000000000007</v>
      </c>
      <c r="DA66" s="130">
        <f>'Default parameters'!$X$37-('Default parameters'!$X$38)</f>
        <v>0.89189999999999992</v>
      </c>
    </row>
    <row r="67" spans="2:107" x14ac:dyDescent="0.25">
      <c r="D67" s="92"/>
      <c r="E67" s="92"/>
      <c r="F67" s="92"/>
      <c r="G67" s="92"/>
      <c r="H67" s="92"/>
      <c r="I67" s="92"/>
      <c r="J67" s="92"/>
      <c r="K67" s="92"/>
      <c r="L67" s="92"/>
      <c r="M67" s="92"/>
      <c r="N67" s="92"/>
      <c r="O67" s="92"/>
      <c r="R67" s="113"/>
      <c r="S67" s="114"/>
      <c r="V67" s="92"/>
      <c r="W67" s="92"/>
      <c r="X67" s="92"/>
      <c r="Y67" s="92"/>
      <c r="Z67" s="92"/>
      <c r="AA67" s="92"/>
      <c r="AB67" s="92"/>
      <c r="AC67" s="92"/>
      <c r="AD67" s="92"/>
      <c r="AE67" s="92"/>
      <c r="AF67" s="92"/>
      <c r="AG67" s="92"/>
      <c r="AJ67" s="113"/>
      <c r="AK67" s="114"/>
      <c r="AN67" s="92"/>
      <c r="AO67" s="92"/>
      <c r="AP67" s="92"/>
      <c r="AQ67" s="92"/>
      <c r="AR67" s="92"/>
      <c r="AS67" s="92"/>
      <c r="AT67" s="92"/>
      <c r="AU67" s="92"/>
      <c r="AV67" s="92"/>
      <c r="AW67" s="92"/>
      <c r="AX67" s="92"/>
      <c r="AY67" s="92"/>
      <c r="BB67" s="113"/>
      <c r="BC67" s="114"/>
      <c r="BF67" s="92"/>
      <c r="BG67" s="92"/>
      <c r="BH67" s="92"/>
      <c r="BI67" s="92"/>
      <c r="BJ67" s="92"/>
      <c r="BK67" s="92"/>
      <c r="BL67" s="92"/>
      <c r="BM67" s="92"/>
      <c r="BN67" s="92"/>
      <c r="BO67" s="92"/>
      <c r="BP67" s="92"/>
      <c r="BQ67" s="92"/>
      <c r="BT67" s="113"/>
      <c r="BU67" s="114"/>
      <c r="BX67" s="92"/>
      <c r="BY67" s="92"/>
      <c r="BZ67" s="92"/>
      <c r="CA67" s="92"/>
      <c r="CB67" s="92"/>
      <c r="CC67" s="92"/>
      <c r="CD67" s="92"/>
      <c r="CE67" s="92"/>
      <c r="CF67" s="92"/>
      <c r="CG67" s="92"/>
      <c r="CH67" s="92"/>
      <c r="CI67" s="92"/>
      <c r="CL67" s="113"/>
      <c r="CM67" s="114"/>
      <c r="CP67" s="92"/>
      <c r="CQ67" s="92"/>
      <c r="CR67" s="92"/>
      <c r="CS67" s="92"/>
      <c r="CT67" s="92"/>
      <c r="CU67" s="92"/>
      <c r="CV67" s="92"/>
      <c r="CW67" s="92"/>
      <c r="CX67" s="92"/>
      <c r="CY67" s="92"/>
      <c r="CZ67" s="92"/>
      <c r="DA67" s="92"/>
    </row>
    <row r="68" spans="2:107" x14ac:dyDescent="0.25">
      <c r="B68" s="89" t="s">
        <v>40</v>
      </c>
      <c r="D68" s="129"/>
      <c r="E68" s="129"/>
      <c r="F68" s="129"/>
      <c r="G68" s="129"/>
      <c r="H68" s="129"/>
      <c r="I68" s="129"/>
      <c r="J68" s="129"/>
      <c r="K68" s="129"/>
      <c r="L68" s="129"/>
      <c r="M68" s="129"/>
      <c r="N68" s="129"/>
      <c r="O68" s="129"/>
      <c r="R68" s="113"/>
      <c r="S68" s="114"/>
      <c r="T68" s="89" t="s">
        <v>40</v>
      </c>
      <c r="V68" s="129"/>
      <c r="W68" s="129"/>
      <c r="X68" s="129"/>
      <c r="Y68" s="129"/>
      <c r="Z68" s="129"/>
      <c r="AA68" s="129"/>
      <c r="AB68" s="129"/>
      <c r="AC68" s="129"/>
      <c r="AD68" s="129"/>
      <c r="AE68" s="129"/>
      <c r="AF68" s="129"/>
      <c r="AG68" s="129"/>
      <c r="AJ68" s="113"/>
      <c r="AK68" s="114"/>
      <c r="AL68" s="89" t="s">
        <v>40</v>
      </c>
      <c r="AN68" s="129"/>
      <c r="AO68" s="129"/>
      <c r="AP68" s="129"/>
      <c r="AQ68" s="129"/>
      <c r="AR68" s="129"/>
      <c r="AS68" s="129"/>
      <c r="AT68" s="129"/>
      <c r="AU68" s="129"/>
      <c r="AV68" s="129"/>
      <c r="AW68" s="129"/>
      <c r="AX68" s="129"/>
      <c r="AY68" s="129"/>
      <c r="BB68" s="113"/>
      <c r="BC68" s="114"/>
      <c r="BD68" s="89" t="s">
        <v>40</v>
      </c>
      <c r="BF68" s="129"/>
      <c r="BG68" s="129"/>
      <c r="BH68" s="129"/>
      <c r="BI68" s="129"/>
      <c r="BJ68" s="129"/>
      <c r="BK68" s="129"/>
      <c r="BL68" s="129"/>
      <c r="BM68" s="129"/>
      <c r="BN68" s="129"/>
      <c r="BO68" s="129"/>
      <c r="BP68" s="129"/>
      <c r="BQ68" s="129"/>
      <c r="BT68" s="113"/>
      <c r="BU68" s="114"/>
      <c r="BV68" s="89" t="s">
        <v>40</v>
      </c>
      <c r="BX68" s="129"/>
      <c r="BY68" s="129"/>
      <c r="BZ68" s="129"/>
      <c r="CA68" s="129"/>
      <c r="CB68" s="129"/>
      <c r="CC68" s="129"/>
      <c r="CD68" s="129"/>
      <c r="CE68" s="129"/>
      <c r="CF68" s="129"/>
      <c r="CG68" s="129"/>
      <c r="CH68" s="129"/>
      <c r="CI68" s="129"/>
      <c r="CL68" s="113"/>
      <c r="CM68" s="114"/>
      <c r="CN68" s="89" t="s">
        <v>40</v>
      </c>
      <c r="CP68" s="129"/>
      <c r="CQ68" s="129"/>
      <c r="CR68" s="129"/>
      <c r="CS68" s="129"/>
      <c r="CT68" s="129"/>
      <c r="CU68" s="129"/>
      <c r="CV68" s="129"/>
      <c r="CW68" s="129"/>
      <c r="CX68" s="129"/>
      <c r="CY68" s="129"/>
      <c r="CZ68" s="129"/>
      <c r="DA68" s="129"/>
    </row>
    <row r="69" spans="2:107" ht="17.25" x14ac:dyDescent="0.25">
      <c r="B69" s="87" t="s">
        <v>892</v>
      </c>
      <c r="D69" s="130">
        <f>'User inputs - bird impacts'!F54</f>
        <v>0</v>
      </c>
      <c r="E69" s="130">
        <f>'User inputs - bird impacts'!G54</f>
        <v>0</v>
      </c>
      <c r="F69" s="130">
        <f>'User inputs - bird impacts'!H54</f>
        <v>0</v>
      </c>
      <c r="G69" s="130">
        <f>'User inputs - bird impacts'!I54</f>
        <v>0</v>
      </c>
      <c r="H69" s="130">
        <f>'User inputs - bird impacts'!J54</f>
        <v>0</v>
      </c>
      <c r="I69" s="130">
        <f>'User inputs - bird impacts'!K54</f>
        <v>0</v>
      </c>
      <c r="J69" s="130">
        <f>'User inputs - bird impacts'!L54</f>
        <v>0</v>
      </c>
      <c r="K69" s="130">
        <f>'User inputs - bird impacts'!M54</f>
        <v>0</v>
      </c>
      <c r="L69" s="130">
        <f>'User inputs - bird impacts'!N54</f>
        <v>0</v>
      </c>
      <c r="M69" s="130">
        <f>'User inputs - bird impacts'!O54</f>
        <v>0</v>
      </c>
      <c r="N69" s="130">
        <f>'User inputs - bird impacts'!P54</f>
        <v>0</v>
      </c>
      <c r="O69" s="130">
        <f>'User inputs - bird impacts'!Q54</f>
        <v>0</v>
      </c>
      <c r="R69" s="113"/>
      <c r="S69" s="114"/>
      <c r="T69" s="87" t="s">
        <v>892</v>
      </c>
      <c r="V69" s="130">
        <f>'User inputs - bird impacts'!F55</f>
        <v>0</v>
      </c>
      <c r="W69" s="130">
        <f>'User inputs - bird impacts'!G55</f>
        <v>0</v>
      </c>
      <c r="X69" s="130">
        <f>'User inputs - bird impacts'!H55</f>
        <v>0</v>
      </c>
      <c r="Y69" s="130">
        <f>'User inputs - bird impacts'!I55</f>
        <v>0</v>
      </c>
      <c r="Z69" s="130">
        <f>'User inputs - bird impacts'!J55</f>
        <v>0</v>
      </c>
      <c r="AA69" s="130">
        <f>'User inputs - bird impacts'!K55</f>
        <v>0</v>
      </c>
      <c r="AB69" s="130">
        <f>'User inputs - bird impacts'!L55</f>
        <v>0</v>
      </c>
      <c r="AC69" s="130">
        <f>'User inputs - bird impacts'!M55</f>
        <v>0</v>
      </c>
      <c r="AD69" s="130">
        <f>'User inputs - bird impacts'!N55</f>
        <v>0</v>
      </c>
      <c r="AE69" s="130">
        <f>'User inputs - bird impacts'!O55</f>
        <v>0</v>
      </c>
      <c r="AF69" s="130">
        <f>'User inputs - bird impacts'!P55</f>
        <v>0</v>
      </c>
      <c r="AG69" s="130">
        <f>'User inputs - bird impacts'!Q55</f>
        <v>0</v>
      </c>
      <c r="AJ69" s="113"/>
      <c r="AK69" s="114"/>
      <c r="AL69" s="87" t="s">
        <v>892</v>
      </c>
      <c r="AN69" s="130">
        <f>'User inputs - bird impacts'!F56</f>
        <v>0</v>
      </c>
      <c r="AO69" s="130">
        <f>'User inputs - bird impacts'!G56</f>
        <v>0</v>
      </c>
      <c r="AP69" s="130">
        <f>'User inputs - bird impacts'!H56</f>
        <v>0</v>
      </c>
      <c r="AQ69" s="130">
        <f>'User inputs - bird impacts'!I56</f>
        <v>0</v>
      </c>
      <c r="AR69" s="130">
        <f>'User inputs - bird impacts'!J56</f>
        <v>0</v>
      </c>
      <c r="AS69" s="130">
        <f>'User inputs - bird impacts'!K56</f>
        <v>0</v>
      </c>
      <c r="AT69" s="130">
        <f>'User inputs - bird impacts'!L56</f>
        <v>0</v>
      </c>
      <c r="AU69" s="130">
        <f>'User inputs - bird impacts'!M56</f>
        <v>0</v>
      </c>
      <c r="AV69" s="130">
        <f>'User inputs - bird impacts'!N56</f>
        <v>0</v>
      </c>
      <c r="AW69" s="130">
        <f>'User inputs - bird impacts'!O56</f>
        <v>0</v>
      </c>
      <c r="AX69" s="130">
        <f>'User inputs - bird impacts'!P56</f>
        <v>0</v>
      </c>
      <c r="AY69" s="130">
        <f>'User inputs - bird impacts'!Q56</f>
        <v>0</v>
      </c>
      <c r="BB69" s="113"/>
      <c r="BC69" s="114"/>
      <c r="BD69" s="87" t="s">
        <v>892</v>
      </c>
      <c r="BF69" s="130">
        <f>'User inputs - bird impacts'!F57</f>
        <v>0</v>
      </c>
      <c r="BG69" s="130">
        <f>'User inputs - bird impacts'!G57</f>
        <v>0</v>
      </c>
      <c r="BH69" s="130">
        <f>'User inputs - bird impacts'!H57</f>
        <v>0</v>
      </c>
      <c r="BI69" s="130">
        <f>'User inputs - bird impacts'!I57</f>
        <v>0</v>
      </c>
      <c r="BJ69" s="130">
        <f>'User inputs - bird impacts'!J57</f>
        <v>0</v>
      </c>
      <c r="BK69" s="130">
        <f>'User inputs - bird impacts'!K57</f>
        <v>0</v>
      </c>
      <c r="BL69" s="130">
        <f>'User inputs - bird impacts'!L57</f>
        <v>0</v>
      </c>
      <c r="BM69" s="130">
        <f>'User inputs - bird impacts'!M57</f>
        <v>0</v>
      </c>
      <c r="BN69" s="130">
        <f>'User inputs - bird impacts'!N57</f>
        <v>0</v>
      </c>
      <c r="BO69" s="130">
        <f>'User inputs - bird impacts'!O57</f>
        <v>0</v>
      </c>
      <c r="BP69" s="130">
        <f>'User inputs - bird impacts'!P57</f>
        <v>0</v>
      </c>
      <c r="BQ69" s="130">
        <f>'User inputs - bird impacts'!Q57</f>
        <v>0</v>
      </c>
      <c r="BT69" s="113"/>
      <c r="BU69" s="114"/>
      <c r="BV69" s="87" t="s">
        <v>892</v>
      </c>
      <c r="BX69" s="130">
        <f>'User inputs - bird impacts'!F58</f>
        <v>0</v>
      </c>
      <c r="BY69" s="130">
        <f>'User inputs - bird impacts'!G58</f>
        <v>0</v>
      </c>
      <c r="BZ69" s="130">
        <f>'User inputs - bird impacts'!H58</f>
        <v>0</v>
      </c>
      <c r="CA69" s="130">
        <f>'User inputs - bird impacts'!I58</f>
        <v>0</v>
      </c>
      <c r="CB69" s="130">
        <f>'User inputs - bird impacts'!J58</f>
        <v>0</v>
      </c>
      <c r="CC69" s="130">
        <f>'User inputs - bird impacts'!K58</f>
        <v>0</v>
      </c>
      <c r="CD69" s="130">
        <f>'User inputs - bird impacts'!L58</f>
        <v>0</v>
      </c>
      <c r="CE69" s="130">
        <f>'User inputs - bird impacts'!M58</f>
        <v>0</v>
      </c>
      <c r="CF69" s="130">
        <f>'User inputs - bird impacts'!N58</f>
        <v>0</v>
      </c>
      <c r="CG69" s="130">
        <f>'User inputs - bird impacts'!O58</f>
        <v>0</v>
      </c>
      <c r="CH69" s="130">
        <f>'User inputs - bird impacts'!P58</f>
        <v>0</v>
      </c>
      <c r="CI69" s="130">
        <f>'User inputs - bird impacts'!Q58</f>
        <v>0</v>
      </c>
      <c r="CL69" s="113"/>
      <c r="CM69" s="114"/>
      <c r="CN69" s="87" t="s">
        <v>892</v>
      </c>
      <c r="CP69" s="130">
        <f>'User inputs - bird impacts'!F59</f>
        <v>0</v>
      </c>
      <c r="CQ69" s="130">
        <f>'User inputs - bird impacts'!G59</f>
        <v>0</v>
      </c>
      <c r="CR69" s="130">
        <f>'User inputs - bird impacts'!H59</f>
        <v>0</v>
      </c>
      <c r="CS69" s="130">
        <f>'User inputs - bird impacts'!I59</f>
        <v>0</v>
      </c>
      <c r="CT69" s="130">
        <f>'User inputs - bird impacts'!J59</f>
        <v>0</v>
      </c>
      <c r="CU69" s="130">
        <f>'User inputs - bird impacts'!K59</f>
        <v>0</v>
      </c>
      <c r="CV69" s="130">
        <f>'User inputs - bird impacts'!L59</f>
        <v>0</v>
      </c>
      <c r="CW69" s="130">
        <f>'User inputs - bird impacts'!M59</f>
        <v>0</v>
      </c>
      <c r="CX69" s="130">
        <f>'User inputs - bird impacts'!N59</f>
        <v>0</v>
      </c>
      <c r="CY69" s="130">
        <f>'User inputs - bird impacts'!O59</f>
        <v>0</v>
      </c>
      <c r="CZ69" s="130">
        <f>'User inputs - bird impacts'!P59</f>
        <v>0</v>
      </c>
      <c r="DA69" s="130">
        <f>'User inputs - bird impacts'!Q59</f>
        <v>0</v>
      </c>
    </row>
    <row r="70" spans="2:107" x14ac:dyDescent="0.25">
      <c r="B70" s="87" t="s">
        <v>41</v>
      </c>
      <c r="C70" s="131">
        <f>'Proportion at collision height'!E11</f>
        <v>0</v>
      </c>
      <c r="D70" s="92"/>
      <c r="E70" s="92"/>
      <c r="F70" s="92"/>
      <c r="G70" s="92"/>
      <c r="H70" s="92"/>
      <c r="I70" s="92"/>
      <c r="J70" s="92"/>
      <c r="K70" s="92"/>
      <c r="L70" s="92"/>
      <c r="M70" s="92"/>
      <c r="N70" s="92"/>
      <c r="O70" s="92"/>
      <c r="R70" s="113"/>
      <c r="S70" s="114"/>
      <c r="T70" s="87" t="s">
        <v>41</v>
      </c>
      <c r="U70" s="131">
        <f>'Proportion at collision height'!O11</f>
        <v>0</v>
      </c>
      <c r="V70" s="92"/>
      <c r="W70" s="92"/>
      <c r="X70" s="92"/>
      <c r="Y70" s="92"/>
      <c r="Z70" s="92"/>
      <c r="AA70" s="92"/>
      <c r="AB70" s="92"/>
      <c r="AC70" s="92"/>
      <c r="AD70" s="92"/>
      <c r="AE70" s="92"/>
      <c r="AF70" s="92"/>
      <c r="AG70" s="92"/>
      <c r="AJ70" s="113"/>
      <c r="AK70" s="114"/>
      <c r="AL70" s="87" t="s">
        <v>41</v>
      </c>
      <c r="AM70" s="131">
        <f>'Proportion at collision height'!Y11</f>
        <v>0</v>
      </c>
      <c r="AN70" s="92"/>
      <c r="AO70" s="92"/>
      <c r="AP70" s="92"/>
      <c r="AQ70" s="92"/>
      <c r="AR70" s="92"/>
      <c r="AS70" s="92"/>
      <c r="AT70" s="92"/>
      <c r="AU70" s="92"/>
      <c r="AV70" s="92"/>
      <c r="AW70" s="92"/>
      <c r="AX70" s="92"/>
      <c r="AY70" s="92"/>
      <c r="BB70" s="113"/>
      <c r="BC70" s="114"/>
      <c r="BD70" s="87" t="s">
        <v>41</v>
      </c>
      <c r="BE70" s="131">
        <f>'Proportion at collision height'!AI11</f>
        <v>0</v>
      </c>
      <c r="BF70" s="92"/>
      <c r="BG70" s="92"/>
      <c r="BH70" s="92"/>
      <c r="BI70" s="92"/>
      <c r="BJ70" s="92"/>
      <c r="BK70" s="92"/>
      <c r="BL70" s="92"/>
      <c r="BM70" s="92"/>
      <c r="BN70" s="92"/>
      <c r="BO70" s="92"/>
      <c r="BP70" s="92"/>
      <c r="BQ70" s="92"/>
      <c r="BT70" s="113"/>
      <c r="BU70" s="114"/>
      <c r="BV70" s="87" t="s">
        <v>41</v>
      </c>
      <c r="BW70" s="131">
        <f>'Proportion at collision height'!AS11</f>
        <v>0</v>
      </c>
      <c r="BX70" s="92"/>
      <c r="BY70" s="92"/>
      <c r="BZ70" s="92"/>
      <c r="CA70" s="92"/>
      <c r="CB70" s="92"/>
      <c r="CC70" s="92"/>
      <c r="CD70" s="92"/>
      <c r="CE70" s="92"/>
      <c r="CF70" s="92"/>
      <c r="CG70" s="92"/>
      <c r="CH70" s="92"/>
      <c r="CI70" s="92"/>
      <c r="CL70" s="113"/>
      <c r="CM70" s="114"/>
      <c r="CN70" s="87" t="s">
        <v>41</v>
      </c>
      <c r="CO70" s="131">
        <f>'Proportion at collision height'!BC11</f>
        <v>0</v>
      </c>
      <c r="CP70" s="92"/>
      <c r="CQ70" s="92"/>
      <c r="CR70" s="92"/>
      <c r="CS70" s="92"/>
      <c r="CT70" s="92"/>
      <c r="CU70" s="92"/>
      <c r="CV70" s="92"/>
      <c r="CW70" s="92"/>
      <c r="CX70" s="92"/>
      <c r="CY70" s="92"/>
      <c r="CZ70" s="92"/>
      <c r="DA70" s="92"/>
    </row>
    <row r="71" spans="2:107" x14ac:dyDescent="0.25">
      <c r="B71" s="87" t="s">
        <v>42</v>
      </c>
      <c r="D71" s="132">
        <f>'Hours of daylight'!$K$14</f>
        <v>375.68698270402712</v>
      </c>
      <c r="E71" s="132">
        <f>'Hours of daylight'!$L$14</f>
        <v>339.19688287090781</v>
      </c>
      <c r="F71" s="132">
        <f>'Hours of daylight'!$M$14</f>
        <v>375.4530102491978</v>
      </c>
      <c r="G71" s="132">
        <f>'Hours of daylight'!$N$14</f>
        <v>363.38532179321777</v>
      </c>
      <c r="H71" s="132">
        <f>'Hours of daylight'!$O$14</f>
        <v>375.63935304279426</v>
      </c>
      <c r="I71" s="132">
        <f>'Hours of daylight'!$P$14</f>
        <v>363.6225522914749</v>
      </c>
      <c r="J71" s="132">
        <f>'Hours of daylight'!$Q$14</f>
        <v>375.69746095274434</v>
      </c>
      <c r="K71" s="132">
        <f>'Hours of daylight'!$R$14</f>
        <v>375.55230300789896</v>
      </c>
      <c r="L71" s="132">
        <f>'Hours of daylight'!$S$14</f>
        <v>363.34378424215805</v>
      </c>
      <c r="M71" s="132">
        <f>'Hours of daylight'!$T$14</f>
        <v>375.48854824936672</v>
      </c>
      <c r="N71" s="132">
        <f>'Hours of daylight'!$U$14</f>
        <v>363.51200749720294</v>
      </c>
      <c r="O71" s="132">
        <f>'Hours of daylight'!$V$14</f>
        <v>375.74137513849803</v>
      </c>
      <c r="R71" s="113"/>
      <c r="S71" s="114"/>
      <c r="T71" s="87" t="s">
        <v>42</v>
      </c>
      <c r="V71" s="132">
        <f>'Hours of daylight'!$K$14</f>
        <v>375.68698270402712</v>
      </c>
      <c r="W71" s="132">
        <f>'Hours of daylight'!$L$14</f>
        <v>339.19688287090781</v>
      </c>
      <c r="X71" s="132">
        <f>'Hours of daylight'!$M$14</f>
        <v>375.4530102491978</v>
      </c>
      <c r="Y71" s="132">
        <f>'Hours of daylight'!$N$14</f>
        <v>363.38532179321777</v>
      </c>
      <c r="Z71" s="132">
        <f>'Hours of daylight'!$O$14</f>
        <v>375.63935304279426</v>
      </c>
      <c r="AA71" s="132">
        <f>'Hours of daylight'!$P$14</f>
        <v>363.6225522914749</v>
      </c>
      <c r="AB71" s="132">
        <f>'Hours of daylight'!$Q$14</f>
        <v>375.69746095274434</v>
      </c>
      <c r="AC71" s="132">
        <f>'Hours of daylight'!$R$14</f>
        <v>375.55230300789896</v>
      </c>
      <c r="AD71" s="132">
        <f>'Hours of daylight'!$S$14</f>
        <v>363.34378424215805</v>
      </c>
      <c r="AE71" s="132">
        <f>'Hours of daylight'!$T$14</f>
        <v>375.48854824936672</v>
      </c>
      <c r="AF71" s="132">
        <f>'Hours of daylight'!$U$14</f>
        <v>363.51200749720294</v>
      </c>
      <c r="AG71" s="132">
        <f>'Hours of daylight'!$V$14</f>
        <v>375.74137513849803</v>
      </c>
      <c r="AJ71" s="113"/>
      <c r="AK71" s="114"/>
      <c r="AL71" s="87" t="s">
        <v>42</v>
      </c>
      <c r="AN71" s="132">
        <f>'Hours of daylight'!$K$14</f>
        <v>375.68698270402712</v>
      </c>
      <c r="AO71" s="132">
        <f>'Hours of daylight'!$L$14</f>
        <v>339.19688287090781</v>
      </c>
      <c r="AP71" s="132">
        <f>'Hours of daylight'!$M$14</f>
        <v>375.4530102491978</v>
      </c>
      <c r="AQ71" s="132">
        <f>'Hours of daylight'!$N$14</f>
        <v>363.38532179321777</v>
      </c>
      <c r="AR71" s="132">
        <f>'Hours of daylight'!$O$14</f>
        <v>375.63935304279426</v>
      </c>
      <c r="AS71" s="132">
        <f>'Hours of daylight'!$P$14</f>
        <v>363.6225522914749</v>
      </c>
      <c r="AT71" s="132">
        <f>'Hours of daylight'!$Q$14</f>
        <v>375.69746095274434</v>
      </c>
      <c r="AU71" s="132">
        <f>'Hours of daylight'!$R$14</f>
        <v>375.55230300789896</v>
      </c>
      <c r="AV71" s="132">
        <f>'Hours of daylight'!$S$14</f>
        <v>363.34378424215805</v>
      </c>
      <c r="AW71" s="132">
        <f>'Hours of daylight'!$T$14</f>
        <v>375.48854824936672</v>
      </c>
      <c r="AX71" s="132">
        <f>'Hours of daylight'!$U$14</f>
        <v>363.51200749720294</v>
      </c>
      <c r="AY71" s="132">
        <f>'Hours of daylight'!$V$14</f>
        <v>375.74137513849803</v>
      </c>
      <c r="BB71" s="113"/>
      <c r="BC71" s="114"/>
      <c r="BD71" s="87" t="s">
        <v>42</v>
      </c>
      <c r="BF71" s="132">
        <f>'Hours of daylight'!$K$14</f>
        <v>375.68698270402712</v>
      </c>
      <c r="BG71" s="132">
        <f>'Hours of daylight'!$L$14</f>
        <v>339.19688287090781</v>
      </c>
      <c r="BH71" s="132">
        <f>'Hours of daylight'!$M$14</f>
        <v>375.4530102491978</v>
      </c>
      <c r="BI71" s="132">
        <f>'Hours of daylight'!$N$14</f>
        <v>363.38532179321777</v>
      </c>
      <c r="BJ71" s="132">
        <f>'Hours of daylight'!$O$14</f>
        <v>375.63935304279426</v>
      </c>
      <c r="BK71" s="132">
        <f>'Hours of daylight'!$P$14</f>
        <v>363.6225522914749</v>
      </c>
      <c r="BL71" s="132">
        <f>'Hours of daylight'!$Q$14</f>
        <v>375.69746095274434</v>
      </c>
      <c r="BM71" s="132">
        <f>'Hours of daylight'!$R$14</f>
        <v>375.55230300789896</v>
      </c>
      <c r="BN71" s="132">
        <f>'Hours of daylight'!$S$14</f>
        <v>363.34378424215805</v>
      </c>
      <c r="BO71" s="132">
        <f>'Hours of daylight'!$T$14</f>
        <v>375.48854824936672</v>
      </c>
      <c r="BP71" s="132">
        <f>'Hours of daylight'!$U$14</f>
        <v>363.51200749720294</v>
      </c>
      <c r="BQ71" s="132">
        <f>'Hours of daylight'!$V$14</f>
        <v>375.74137513849803</v>
      </c>
      <c r="BT71" s="113"/>
      <c r="BU71" s="114"/>
      <c r="BV71" s="87" t="s">
        <v>42</v>
      </c>
      <c r="BX71" s="132">
        <f>'Hours of daylight'!$K$14</f>
        <v>375.68698270402712</v>
      </c>
      <c r="BY71" s="132">
        <f>'Hours of daylight'!$L$14</f>
        <v>339.19688287090781</v>
      </c>
      <c r="BZ71" s="132">
        <f>'Hours of daylight'!$M$14</f>
        <v>375.4530102491978</v>
      </c>
      <c r="CA71" s="132">
        <f>'Hours of daylight'!$N$14</f>
        <v>363.38532179321777</v>
      </c>
      <c r="CB71" s="132">
        <f>'Hours of daylight'!$O$14</f>
        <v>375.63935304279426</v>
      </c>
      <c r="CC71" s="132">
        <f>'Hours of daylight'!$P$14</f>
        <v>363.6225522914749</v>
      </c>
      <c r="CD71" s="132">
        <f>'Hours of daylight'!$Q$14</f>
        <v>375.69746095274434</v>
      </c>
      <c r="CE71" s="132">
        <f>'Hours of daylight'!$R$14</f>
        <v>375.55230300789896</v>
      </c>
      <c r="CF71" s="132">
        <f>'Hours of daylight'!$S$14</f>
        <v>363.34378424215805</v>
      </c>
      <c r="CG71" s="132">
        <f>'Hours of daylight'!$T$14</f>
        <v>375.48854824936672</v>
      </c>
      <c r="CH71" s="132">
        <f>'Hours of daylight'!$U$14</f>
        <v>363.51200749720294</v>
      </c>
      <c r="CI71" s="132">
        <f>'Hours of daylight'!$V$14</f>
        <v>375.74137513849803</v>
      </c>
      <c r="CL71" s="113"/>
      <c r="CM71" s="114"/>
      <c r="CN71" s="87" t="s">
        <v>42</v>
      </c>
      <c r="CP71" s="132">
        <f>'Hours of daylight'!$K$14</f>
        <v>375.68698270402712</v>
      </c>
      <c r="CQ71" s="132">
        <f>'Hours of daylight'!$L$14</f>
        <v>339.19688287090781</v>
      </c>
      <c r="CR71" s="132">
        <f>'Hours of daylight'!$M$14</f>
        <v>375.4530102491978</v>
      </c>
      <c r="CS71" s="132">
        <f>'Hours of daylight'!$N$14</f>
        <v>363.38532179321777</v>
      </c>
      <c r="CT71" s="132">
        <f>'Hours of daylight'!$O$14</f>
        <v>375.63935304279426</v>
      </c>
      <c r="CU71" s="132">
        <f>'Hours of daylight'!$P$14</f>
        <v>363.6225522914749</v>
      </c>
      <c r="CV71" s="132">
        <f>'Hours of daylight'!$Q$14</f>
        <v>375.69746095274434</v>
      </c>
      <c r="CW71" s="132">
        <f>'Hours of daylight'!$R$14</f>
        <v>375.55230300789896</v>
      </c>
      <c r="CX71" s="132">
        <f>'Hours of daylight'!$S$14</f>
        <v>363.34378424215805</v>
      </c>
      <c r="CY71" s="132">
        <f>'Hours of daylight'!$T$14</f>
        <v>375.48854824936672</v>
      </c>
      <c r="CZ71" s="132">
        <f>'Hours of daylight'!$U$14</f>
        <v>363.51200749720294</v>
      </c>
      <c r="DA71" s="132">
        <f>'Hours of daylight'!$V$14</f>
        <v>375.74137513849803</v>
      </c>
    </row>
    <row r="72" spans="2:107" x14ac:dyDescent="0.25">
      <c r="B72" s="87" t="s">
        <v>43</v>
      </c>
      <c r="D72" s="132">
        <f>'Hours of daylight'!$K$19</f>
        <v>368.31301729597288</v>
      </c>
      <c r="E72" s="132">
        <f>'Hours of daylight'!$L$19</f>
        <v>332.80311712909219</v>
      </c>
      <c r="F72" s="132">
        <f>'Hours of daylight'!$M$19</f>
        <v>368.5469897508022</v>
      </c>
      <c r="G72" s="132">
        <f>'Hours of daylight'!$N$19</f>
        <v>356.61467820678223</v>
      </c>
      <c r="H72" s="132">
        <f>'Hours of daylight'!$O$19</f>
        <v>368.36064695720574</v>
      </c>
      <c r="I72" s="132">
        <f>'Hours of daylight'!$P$19</f>
        <v>356.3774477085251</v>
      </c>
      <c r="J72" s="132">
        <f>'Hours of daylight'!$Q$19</f>
        <v>368.30253904725566</v>
      </c>
      <c r="K72" s="132">
        <f>'Hours of daylight'!$R$19</f>
        <v>368.44769699210104</v>
      </c>
      <c r="L72" s="132">
        <f>'Hours of daylight'!$S$19</f>
        <v>356.65621575784195</v>
      </c>
      <c r="M72" s="132">
        <f>'Hours of daylight'!$T$19</f>
        <v>368.51145175063328</v>
      </c>
      <c r="N72" s="132">
        <f>'Hours of daylight'!$U$19</f>
        <v>356.48799250279706</v>
      </c>
      <c r="O72" s="132">
        <f>'Hours of daylight'!$V$19</f>
        <v>368.25862486150197</v>
      </c>
      <c r="R72" s="113"/>
      <c r="S72" s="114"/>
      <c r="T72" s="87" t="s">
        <v>43</v>
      </c>
      <c r="V72" s="132">
        <f>'Hours of daylight'!$K$19</f>
        <v>368.31301729597288</v>
      </c>
      <c r="W72" s="132">
        <f>'Hours of daylight'!$L$19</f>
        <v>332.80311712909219</v>
      </c>
      <c r="X72" s="132">
        <f>'Hours of daylight'!$M$19</f>
        <v>368.5469897508022</v>
      </c>
      <c r="Y72" s="132">
        <f>'Hours of daylight'!$N$19</f>
        <v>356.61467820678223</v>
      </c>
      <c r="Z72" s="132">
        <f>'Hours of daylight'!$O$19</f>
        <v>368.36064695720574</v>
      </c>
      <c r="AA72" s="132">
        <f>'Hours of daylight'!$P$19</f>
        <v>356.3774477085251</v>
      </c>
      <c r="AB72" s="132">
        <f>'Hours of daylight'!$Q$19</f>
        <v>368.30253904725566</v>
      </c>
      <c r="AC72" s="132">
        <f>'Hours of daylight'!$R$19</f>
        <v>368.44769699210104</v>
      </c>
      <c r="AD72" s="132">
        <f>'Hours of daylight'!$S$19</f>
        <v>356.65621575784195</v>
      </c>
      <c r="AE72" s="132">
        <f>'Hours of daylight'!$T$19</f>
        <v>368.51145175063328</v>
      </c>
      <c r="AF72" s="132">
        <f>'Hours of daylight'!$U$19</f>
        <v>356.48799250279706</v>
      </c>
      <c r="AG72" s="132">
        <f>'Hours of daylight'!$V$19</f>
        <v>368.25862486150197</v>
      </c>
      <c r="AJ72" s="113"/>
      <c r="AK72" s="114"/>
      <c r="AL72" s="87" t="s">
        <v>43</v>
      </c>
      <c r="AN72" s="132">
        <f>'Hours of daylight'!$K$19</f>
        <v>368.31301729597288</v>
      </c>
      <c r="AO72" s="132">
        <f>'Hours of daylight'!$L$19</f>
        <v>332.80311712909219</v>
      </c>
      <c r="AP72" s="132">
        <f>'Hours of daylight'!$M$19</f>
        <v>368.5469897508022</v>
      </c>
      <c r="AQ72" s="132">
        <f>'Hours of daylight'!$N$19</f>
        <v>356.61467820678223</v>
      </c>
      <c r="AR72" s="132">
        <f>'Hours of daylight'!$O$19</f>
        <v>368.36064695720574</v>
      </c>
      <c r="AS72" s="132">
        <f>'Hours of daylight'!$P$19</f>
        <v>356.3774477085251</v>
      </c>
      <c r="AT72" s="132">
        <f>'Hours of daylight'!$Q$19</f>
        <v>368.30253904725566</v>
      </c>
      <c r="AU72" s="132">
        <f>'Hours of daylight'!$R$19</f>
        <v>368.44769699210104</v>
      </c>
      <c r="AV72" s="132">
        <f>'Hours of daylight'!$S$19</f>
        <v>356.65621575784195</v>
      </c>
      <c r="AW72" s="132">
        <f>'Hours of daylight'!$T$19</f>
        <v>368.51145175063328</v>
      </c>
      <c r="AX72" s="132">
        <f>'Hours of daylight'!$U$19</f>
        <v>356.48799250279706</v>
      </c>
      <c r="AY72" s="132">
        <f>'Hours of daylight'!$V$19</f>
        <v>368.25862486150197</v>
      </c>
      <c r="BB72" s="113"/>
      <c r="BC72" s="114"/>
      <c r="BD72" s="87" t="s">
        <v>43</v>
      </c>
      <c r="BF72" s="132">
        <f>'Hours of daylight'!$K$19</f>
        <v>368.31301729597288</v>
      </c>
      <c r="BG72" s="132">
        <f>'Hours of daylight'!$L$19</f>
        <v>332.80311712909219</v>
      </c>
      <c r="BH72" s="132">
        <f>'Hours of daylight'!$M$19</f>
        <v>368.5469897508022</v>
      </c>
      <c r="BI72" s="132">
        <f>'Hours of daylight'!$N$19</f>
        <v>356.61467820678223</v>
      </c>
      <c r="BJ72" s="132">
        <f>'Hours of daylight'!$O$19</f>
        <v>368.36064695720574</v>
      </c>
      <c r="BK72" s="132">
        <f>'Hours of daylight'!$P$19</f>
        <v>356.3774477085251</v>
      </c>
      <c r="BL72" s="132">
        <f>'Hours of daylight'!$Q$19</f>
        <v>368.30253904725566</v>
      </c>
      <c r="BM72" s="132">
        <f>'Hours of daylight'!$R$19</f>
        <v>368.44769699210104</v>
      </c>
      <c r="BN72" s="132">
        <f>'Hours of daylight'!$S$19</f>
        <v>356.65621575784195</v>
      </c>
      <c r="BO72" s="132">
        <f>'Hours of daylight'!$T$19</f>
        <v>368.51145175063328</v>
      </c>
      <c r="BP72" s="132">
        <f>'Hours of daylight'!$U$19</f>
        <v>356.48799250279706</v>
      </c>
      <c r="BQ72" s="132">
        <f>'Hours of daylight'!$V$19</f>
        <v>368.25862486150197</v>
      </c>
      <c r="BT72" s="113"/>
      <c r="BU72" s="114"/>
      <c r="BV72" s="87" t="s">
        <v>43</v>
      </c>
      <c r="BX72" s="132">
        <f>'Hours of daylight'!$K$19</f>
        <v>368.31301729597288</v>
      </c>
      <c r="BY72" s="132">
        <f>'Hours of daylight'!$L$19</f>
        <v>332.80311712909219</v>
      </c>
      <c r="BZ72" s="132">
        <f>'Hours of daylight'!$M$19</f>
        <v>368.5469897508022</v>
      </c>
      <c r="CA72" s="132">
        <f>'Hours of daylight'!$N$19</f>
        <v>356.61467820678223</v>
      </c>
      <c r="CB72" s="132">
        <f>'Hours of daylight'!$O$19</f>
        <v>368.36064695720574</v>
      </c>
      <c r="CC72" s="132">
        <f>'Hours of daylight'!$P$19</f>
        <v>356.3774477085251</v>
      </c>
      <c r="CD72" s="132">
        <f>'Hours of daylight'!$Q$19</f>
        <v>368.30253904725566</v>
      </c>
      <c r="CE72" s="132">
        <f>'Hours of daylight'!$R$19</f>
        <v>368.44769699210104</v>
      </c>
      <c r="CF72" s="132">
        <f>'Hours of daylight'!$S$19</f>
        <v>356.65621575784195</v>
      </c>
      <c r="CG72" s="132">
        <f>'Hours of daylight'!$T$19</f>
        <v>368.51145175063328</v>
      </c>
      <c r="CH72" s="132">
        <f>'Hours of daylight'!$U$19</f>
        <v>356.48799250279706</v>
      </c>
      <c r="CI72" s="132">
        <f>'Hours of daylight'!$V$19</f>
        <v>368.25862486150197</v>
      </c>
      <c r="CL72" s="113"/>
      <c r="CM72" s="114"/>
      <c r="CN72" s="87" t="s">
        <v>43</v>
      </c>
      <c r="CP72" s="132">
        <f>'Hours of daylight'!$K$19</f>
        <v>368.31301729597288</v>
      </c>
      <c r="CQ72" s="132">
        <f>'Hours of daylight'!$L$19</f>
        <v>332.80311712909219</v>
      </c>
      <c r="CR72" s="132">
        <f>'Hours of daylight'!$M$19</f>
        <v>368.5469897508022</v>
      </c>
      <c r="CS72" s="132">
        <f>'Hours of daylight'!$N$19</f>
        <v>356.61467820678223</v>
      </c>
      <c r="CT72" s="132">
        <f>'Hours of daylight'!$O$19</f>
        <v>368.36064695720574</v>
      </c>
      <c r="CU72" s="132">
        <f>'Hours of daylight'!$P$19</f>
        <v>356.3774477085251</v>
      </c>
      <c r="CV72" s="132">
        <f>'Hours of daylight'!$Q$19</f>
        <v>368.30253904725566</v>
      </c>
      <c r="CW72" s="132">
        <f>'Hours of daylight'!$R$19</f>
        <v>368.44769699210104</v>
      </c>
      <c r="CX72" s="132">
        <f>'Hours of daylight'!$S$19</f>
        <v>356.65621575784195</v>
      </c>
      <c r="CY72" s="132">
        <f>'Hours of daylight'!$T$19</f>
        <v>368.51145175063328</v>
      </c>
      <c r="CZ72" s="132">
        <f>'Hours of daylight'!$U$19</f>
        <v>356.48799250279706</v>
      </c>
      <c r="DA72" s="132">
        <f>'Hours of daylight'!$V$19</f>
        <v>368.25862486150197</v>
      </c>
    </row>
    <row r="73" spans="2:107" x14ac:dyDescent="0.25">
      <c r="D73" s="129"/>
      <c r="E73" s="129"/>
      <c r="F73" s="129"/>
      <c r="G73" s="129"/>
      <c r="H73" s="129"/>
      <c r="I73" s="129"/>
      <c r="J73" s="129"/>
      <c r="K73" s="129"/>
      <c r="L73" s="129"/>
      <c r="M73" s="129"/>
      <c r="N73" s="129"/>
      <c r="O73" s="129"/>
      <c r="R73" s="113"/>
      <c r="S73" s="114"/>
      <c r="V73" s="129"/>
      <c r="W73" s="129"/>
      <c r="X73" s="129"/>
      <c r="Y73" s="129"/>
      <c r="Z73" s="129"/>
      <c r="AA73" s="129"/>
      <c r="AB73" s="129"/>
      <c r="AC73" s="129"/>
      <c r="AD73" s="129"/>
      <c r="AE73" s="129"/>
      <c r="AF73" s="129"/>
      <c r="AG73" s="129"/>
      <c r="AJ73" s="113"/>
      <c r="AK73" s="114"/>
      <c r="AN73" s="129"/>
      <c r="AO73" s="129"/>
      <c r="AP73" s="129"/>
      <c r="AQ73" s="129"/>
      <c r="AR73" s="129"/>
      <c r="AS73" s="129"/>
      <c r="AT73" s="129"/>
      <c r="AU73" s="129"/>
      <c r="AV73" s="129"/>
      <c r="AW73" s="129"/>
      <c r="AX73" s="129"/>
      <c r="AY73" s="129"/>
      <c r="BB73" s="113"/>
      <c r="BC73" s="114"/>
      <c r="BF73" s="129"/>
      <c r="BG73" s="129"/>
      <c r="BH73" s="129"/>
      <c r="BI73" s="129"/>
      <c r="BJ73" s="129"/>
      <c r="BK73" s="129"/>
      <c r="BL73" s="129"/>
      <c r="BM73" s="129"/>
      <c r="BN73" s="129"/>
      <c r="BO73" s="129"/>
      <c r="BP73" s="129"/>
      <c r="BQ73" s="129"/>
      <c r="BT73" s="113"/>
      <c r="BU73" s="114"/>
      <c r="BX73" s="129"/>
      <c r="BY73" s="129"/>
      <c r="BZ73" s="129"/>
      <c r="CA73" s="129"/>
      <c r="CB73" s="129"/>
      <c r="CC73" s="129"/>
      <c r="CD73" s="129"/>
      <c r="CE73" s="129"/>
      <c r="CF73" s="129"/>
      <c r="CG73" s="129"/>
      <c r="CH73" s="129"/>
      <c r="CI73" s="129"/>
      <c r="CL73" s="113"/>
      <c r="CM73" s="114"/>
      <c r="CP73" s="129"/>
      <c r="CQ73" s="129"/>
      <c r="CR73" s="129"/>
      <c r="CS73" s="129"/>
      <c r="CT73" s="129"/>
      <c r="CU73" s="129"/>
      <c r="CV73" s="129"/>
      <c r="CW73" s="129"/>
      <c r="CX73" s="129"/>
      <c r="CY73" s="129"/>
      <c r="CZ73" s="129"/>
      <c r="DA73" s="129"/>
    </row>
    <row r="74" spans="2:107" x14ac:dyDescent="0.25">
      <c r="B74" s="102" t="s">
        <v>44</v>
      </c>
      <c r="D74" s="132" t="e">
        <f t="shared" ref="D74:O74" si="28">$C52*D69/(2*$C58)*$C60*(D71+$C53*D72)*3600/1000000</f>
        <v>#DIV/0!</v>
      </c>
      <c r="E74" s="132" t="e">
        <f t="shared" si="28"/>
        <v>#DIV/0!</v>
      </c>
      <c r="F74" s="132" t="e">
        <f t="shared" si="28"/>
        <v>#DIV/0!</v>
      </c>
      <c r="G74" s="132" t="e">
        <f t="shared" si="28"/>
        <v>#DIV/0!</v>
      </c>
      <c r="H74" s="132" t="e">
        <f t="shared" si="28"/>
        <v>#DIV/0!</v>
      </c>
      <c r="I74" s="132" t="e">
        <f t="shared" si="28"/>
        <v>#DIV/0!</v>
      </c>
      <c r="J74" s="132" t="e">
        <f t="shared" si="28"/>
        <v>#DIV/0!</v>
      </c>
      <c r="K74" s="132" t="e">
        <f t="shared" si="28"/>
        <v>#DIV/0!</v>
      </c>
      <c r="L74" s="132" t="e">
        <f t="shared" si="28"/>
        <v>#DIV/0!</v>
      </c>
      <c r="M74" s="132" t="e">
        <f t="shared" si="28"/>
        <v>#DIV/0!</v>
      </c>
      <c r="N74" s="132" t="e">
        <f t="shared" si="28"/>
        <v>#DIV/0!</v>
      </c>
      <c r="O74" s="132" t="e">
        <f t="shared" si="28"/>
        <v>#DIV/0!</v>
      </c>
      <c r="R74" s="113"/>
      <c r="S74" s="114"/>
      <c r="T74" s="102" t="s">
        <v>44</v>
      </c>
      <c r="V74" s="132" t="e">
        <f>$U52*V69/(2*$U58)*$U60*(V71+$U53*V72)*3600/1000000</f>
        <v>#DIV/0!</v>
      </c>
      <c r="W74" s="132" t="e">
        <f t="shared" ref="W74:AG74" si="29">$U52*W69/(2*$U58)*$U60*(W71+$U53*W72)*3600/1000000</f>
        <v>#DIV/0!</v>
      </c>
      <c r="X74" s="132" t="e">
        <f t="shared" si="29"/>
        <v>#DIV/0!</v>
      </c>
      <c r="Y74" s="132" t="e">
        <f t="shared" si="29"/>
        <v>#DIV/0!</v>
      </c>
      <c r="Z74" s="132" t="e">
        <f t="shared" si="29"/>
        <v>#DIV/0!</v>
      </c>
      <c r="AA74" s="132" t="e">
        <f t="shared" si="29"/>
        <v>#DIV/0!</v>
      </c>
      <c r="AB74" s="132" t="e">
        <f t="shared" si="29"/>
        <v>#DIV/0!</v>
      </c>
      <c r="AC74" s="132" t="e">
        <f t="shared" si="29"/>
        <v>#DIV/0!</v>
      </c>
      <c r="AD74" s="132" t="e">
        <f t="shared" si="29"/>
        <v>#DIV/0!</v>
      </c>
      <c r="AE74" s="132" t="e">
        <f t="shared" si="29"/>
        <v>#DIV/0!</v>
      </c>
      <c r="AF74" s="132" t="e">
        <f t="shared" si="29"/>
        <v>#DIV/0!</v>
      </c>
      <c r="AG74" s="132" t="e">
        <f t="shared" si="29"/>
        <v>#DIV/0!</v>
      </c>
      <c r="AJ74" s="113"/>
      <c r="AK74" s="114"/>
      <c r="AL74" s="102" t="s">
        <v>44</v>
      </c>
      <c r="AN74" s="132" t="e">
        <f>$AM52*AN69/(2*$AM58)*$AM60*(AN71+$AM53*AN72)*3600/1000000</f>
        <v>#DIV/0!</v>
      </c>
      <c r="AO74" s="132" t="e">
        <f t="shared" ref="AO74:AY74" si="30">$AM52*AO69/(2*$AM58)*$AM60*(AO71+$AM53*AO72)*3600/1000000</f>
        <v>#DIV/0!</v>
      </c>
      <c r="AP74" s="132" t="e">
        <f t="shared" si="30"/>
        <v>#DIV/0!</v>
      </c>
      <c r="AQ74" s="132" t="e">
        <f t="shared" si="30"/>
        <v>#DIV/0!</v>
      </c>
      <c r="AR74" s="132" t="e">
        <f t="shared" si="30"/>
        <v>#DIV/0!</v>
      </c>
      <c r="AS74" s="132" t="e">
        <f t="shared" si="30"/>
        <v>#DIV/0!</v>
      </c>
      <c r="AT74" s="132" t="e">
        <f t="shared" si="30"/>
        <v>#DIV/0!</v>
      </c>
      <c r="AU74" s="132" t="e">
        <f t="shared" si="30"/>
        <v>#DIV/0!</v>
      </c>
      <c r="AV74" s="132" t="e">
        <f t="shared" si="30"/>
        <v>#DIV/0!</v>
      </c>
      <c r="AW74" s="132" t="e">
        <f t="shared" si="30"/>
        <v>#DIV/0!</v>
      </c>
      <c r="AX74" s="132" t="e">
        <f t="shared" si="30"/>
        <v>#DIV/0!</v>
      </c>
      <c r="AY74" s="132" t="e">
        <f t="shared" si="30"/>
        <v>#DIV/0!</v>
      </c>
      <c r="BB74" s="113"/>
      <c r="BC74" s="114"/>
      <c r="BD74" s="102" t="s">
        <v>44</v>
      </c>
      <c r="BF74" s="132" t="e">
        <f>$BE52*BF69/(2*$BE58)*$BE60*(BF71+$BE53*BF72)*3600/1000000</f>
        <v>#DIV/0!</v>
      </c>
      <c r="BG74" s="132" t="e">
        <f t="shared" ref="BG74:BQ74" si="31">$BE52*BG69/(2*$BE58)*$BE60*(BG71+$BE53*BG72)*3600/1000000</f>
        <v>#DIV/0!</v>
      </c>
      <c r="BH74" s="132" t="e">
        <f t="shared" si="31"/>
        <v>#DIV/0!</v>
      </c>
      <c r="BI74" s="132" t="e">
        <f t="shared" si="31"/>
        <v>#DIV/0!</v>
      </c>
      <c r="BJ74" s="132" t="e">
        <f t="shared" si="31"/>
        <v>#DIV/0!</v>
      </c>
      <c r="BK74" s="132" t="e">
        <f t="shared" si="31"/>
        <v>#DIV/0!</v>
      </c>
      <c r="BL74" s="132" t="e">
        <f t="shared" si="31"/>
        <v>#DIV/0!</v>
      </c>
      <c r="BM74" s="132" t="e">
        <f t="shared" si="31"/>
        <v>#DIV/0!</v>
      </c>
      <c r="BN74" s="132" t="e">
        <f t="shared" si="31"/>
        <v>#DIV/0!</v>
      </c>
      <c r="BO74" s="132" t="e">
        <f t="shared" si="31"/>
        <v>#DIV/0!</v>
      </c>
      <c r="BP74" s="132" t="e">
        <f t="shared" si="31"/>
        <v>#DIV/0!</v>
      </c>
      <c r="BQ74" s="132" t="e">
        <f t="shared" si="31"/>
        <v>#DIV/0!</v>
      </c>
      <c r="BT74" s="113"/>
      <c r="BU74" s="114"/>
      <c r="BV74" s="102" t="s">
        <v>44</v>
      </c>
      <c r="BX74" s="132" t="e">
        <f>$BW52*BX69/(2*$BW58)*$BW60*(BX71+$BW53*BX72)*3600/1000000</f>
        <v>#DIV/0!</v>
      </c>
      <c r="BY74" s="132" t="e">
        <f t="shared" ref="BY74:CI74" si="32">$BW52*BY69/(2*$BW58)*$BW60*(BY71+$BW53*BY72)*3600/1000000</f>
        <v>#DIV/0!</v>
      </c>
      <c r="BZ74" s="132" t="e">
        <f t="shared" si="32"/>
        <v>#DIV/0!</v>
      </c>
      <c r="CA74" s="132" t="e">
        <f t="shared" si="32"/>
        <v>#DIV/0!</v>
      </c>
      <c r="CB74" s="132" t="e">
        <f t="shared" si="32"/>
        <v>#DIV/0!</v>
      </c>
      <c r="CC74" s="132" t="e">
        <f t="shared" si="32"/>
        <v>#DIV/0!</v>
      </c>
      <c r="CD74" s="132" t="e">
        <f t="shared" si="32"/>
        <v>#DIV/0!</v>
      </c>
      <c r="CE74" s="132" t="e">
        <f t="shared" si="32"/>
        <v>#DIV/0!</v>
      </c>
      <c r="CF74" s="132" t="e">
        <f t="shared" si="32"/>
        <v>#DIV/0!</v>
      </c>
      <c r="CG74" s="132" t="e">
        <f t="shared" si="32"/>
        <v>#DIV/0!</v>
      </c>
      <c r="CH74" s="132" t="e">
        <f t="shared" si="32"/>
        <v>#DIV/0!</v>
      </c>
      <c r="CI74" s="132" t="e">
        <f t="shared" si="32"/>
        <v>#DIV/0!</v>
      </c>
      <c r="CL74" s="113"/>
      <c r="CM74" s="114"/>
      <c r="CN74" s="102" t="s">
        <v>44</v>
      </c>
      <c r="CP74" s="132" t="e">
        <f>$CO52*CP69/(2*$CO58)*$CO60*(CP71+$CO53*CP72)*3600/1000000</f>
        <v>#DIV/0!</v>
      </c>
      <c r="CQ74" s="132" t="e">
        <f t="shared" ref="CQ74:DA74" si="33">$CO52*CQ69/(2*$CO58)*$CO60*(CQ71+$CO53*CQ72)*3600/1000000</f>
        <v>#DIV/0!</v>
      </c>
      <c r="CR74" s="132" t="e">
        <f t="shared" si="33"/>
        <v>#DIV/0!</v>
      </c>
      <c r="CS74" s="132" t="e">
        <f t="shared" si="33"/>
        <v>#DIV/0!</v>
      </c>
      <c r="CT74" s="132" t="e">
        <f t="shared" si="33"/>
        <v>#DIV/0!</v>
      </c>
      <c r="CU74" s="132" t="e">
        <f t="shared" si="33"/>
        <v>#DIV/0!</v>
      </c>
      <c r="CV74" s="132" t="e">
        <f t="shared" si="33"/>
        <v>#DIV/0!</v>
      </c>
      <c r="CW74" s="132" t="e">
        <f t="shared" si="33"/>
        <v>#DIV/0!</v>
      </c>
      <c r="CX74" s="132" t="e">
        <f t="shared" si="33"/>
        <v>#DIV/0!</v>
      </c>
      <c r="CY74" s="132" t="e">
        <f t="shared" si="33"/>
        <v>#DIV/0!</v>
      </c>
      <c r="CZ74" s="132" t="e">
        <f t="shared" si="33"/>
        <v>#DIV/0!</v>
      </c>
      <c r="DA74" s="132" t="e">
        <f t="shared" si="33"/>
        <v>#DIV/0!</v>
      </c>
    </row>
    <row r="75" spans="2:107" x14ac:dyDescent="0.25">
      <c r="B75" s="106"/>
      <c r="D75" s="129"/>
      <c r="E75" s="129"/>
      <c r="F75" s="129"/>
      <c r="G75" s="129"/>
      <c r="H75" s="129"/>
      <c r="I75" s="129"/>
      <c r="J75" s="129"/>
      <c r="K75" s="129"/>
      <c r="L75" s="129"/>
      <c r="M75" s="129"/>
      <c r="N75" s="129"/>
      <c r="O75" s="129"/>
      <c r="R75" s="113"/>
      <c r="S75" s="114"/>
      <c r="T75" s="106"/>
      <c r="V75" s="129"/>
      <c r="W75" s="129"/>
      <c r="X75" s="129"/>
      <c r="Y75" s="129"/>
      <c r="Z75" s="129"/>
      <c r="AA75" s="129"/>
      <c r="AB75" s="129"/>
      <c r="AC75" s="129"/>
      <c r="AD75" s="129"/>
      <c r="AE75" s="129"/>
      <c r="AF75" s="129"/>
      <c r="AG75" s="129"/>
      <c r="AJ75" s="113"/>
      <c r="AK75" s="114"/>
      <c r="AL75" s="106"/>
      <c r="AN75" s="129"/>
      <c r="AO75" s="129"/>
      <c r="AP75" s="129"/>
      <c r="AQ75" s="129"/>
      <c r="AR75" s="129"/>
      <c r="AS75" s="129"/>
      <c r="AT75" s="129"/>
      <c r="AU75" s="129"/>
      <c r="AV75" s="129"/>
      <c r="AW75" s="129"/>
      <c r="AX75" s="129"/>
      <c r="AY75" s="129"/>
      <c r="BB75" s="113"/>
      <c r="BC75" s="114"/>
      <c r="BD75" s="106"/>
      <c r="BF75" s="129"/>
      <c r="BG75" s="129"/>
      <c r="BH75" s="129"/>
      <c r="BI75" s="129"/>
      <c r="BJ75" s="129"/>
      <c r="BK75" s="129"/>
      <c r="BL75" s="129"/>
      <c r="BM75" s="129"/>
      <c r="BN75" s="129"/>
      <c r="BO75" s="129"/>
      <c r="BP75" s="129"/>
      <c r="BQ75" s="129"/>
      <c r="BT75" s="113"/>
      <c r="BU75" s="114"/>
      <c r="BV75" s="106"/>
      <c r="BX75" s="129"/>
      <c r="BY75" s="129"/>
      <c r="BZ75" s="129"/>
      <c r="CA75" s="129"/>
      <c r="CB75" s="129"/>
      <c r="CC75" s="129"/>
      <c r="CD75" s="129"/>
      <c r="CE75" s="129"/>
      <c r="CF75" s="129"/>
      <c r="CG75" s="129"/>
      <c r="CH75" s="129"/>
      <c r="CI75" s="129"/>
      <c r="CL75" s="113"/>
      <c r="CM75" s="114"/>
      <c r="CN75" s="106"/>
      <c r="CP75" s="129"/>
      <c r="CQ75" s="129"/>
      <c r="CR75" s="129"/>
      <c r="CS75" s="129"/>
      <c r="CT75" s="129"/>
      <c r="CU75" s="129"/>
      <c r="CV75" s="129"/>
      <c r="CW75" s="129"/>
      <c r="CX75" s="129"/>
      <c r="CY75" s="129"/>
      <c r="CZ75" s="129"/>
      <c r="DA75" s="129"/>
    </row>
    <row r="76" spans="2:107" x14ac:dyDescent="0.25">
      <c r="B76" s="89" t="s">
        <v>236</v>
      </c>
      <c r="D76" s="92"/>
      <c r="E76" s="92"/>
      <c r="F76" s="92"/>
      <c r="G76" s="92"/>
      <c r="H76" s="92"/>
      <c r="I76" s="92"/>
      <c r="J76" s="92"/>
      <c r="K76" s="92"/>
      <c r="L76" s="92"/>
      <c r="M76" s="92"/>
      <c r="N76" s="92"/>
      <c r="O76" s="92"/>
      <c r="R76" s="113"/>
      <c r="S76" s="114"/>
      <c r="T76" s="89" t="s">
        <v>236</v>
      </c>
      <c r="V76" s="92"/>
      <c r="W76" s="92"/>
      <c r="X76" s="92"/>
      <c r="Y76" s="92"/>
      <c r="Z76" s="92"/>
      <c r="AA76" s="92"/>
      <c r="AB76" s="92"/>
      <c r="AC76" s="92"/>
      <c r="AD76" s="92"/>
      <c r="AE76" s="92"/>
      <c r="AF76" s="92"/>
      <c r="AG76" s="92"/>
      <c r="AJ76" s="113"/>
      <c r="AK76" s="114"/>
      <c r="AL76" s="89" t="s">
        <v>236</v>
      </c>
      <c r="AN76" s="92"/>
      <c r="AO76" s="92"/>
      <c r="AP76" s="92"/>
      <c r="AQ76" s="92"/>
      <c r="AR76" s="92"/>
      <c r="AS76" s="92"/>
      <c r="AT76" s="92"/>
      <c r="AU76" s="92"/>
      <c r="AV76" s="92"/>
      <c r="AW76" s="92"/>
      <c r="AX76" s="92"/>
      <c r="AY76" s="92"/>
      <c r="BB76" s="113"/>
      <c r="BC76" s="114"/>
      <c r="BD76" s="89" t="s">
        <v>236</v>
      </c>
      <c r="BF76" s="92"/>
      <c r="BG76" s="92"/>
      <c r="BH76" s="92"/>
      <c r="BI76" s="92"/>
      <c r="BJ76" s="92"/>
      <c r="BK76" s="92"/>
      <c r="BL76" s="92"/>
      <c r="BM76" s="92"/>
      <c r="BN76" s="92"/>
      <c r="BO76" s="92"/>
      <c r="BP76" s="92"/>
      <c r="BQ76" s="92"/>
      <c r="BT76" s="113"/>
      <c r="BU76" s="114"/>
      <c r="BV76" s="89" t="s">
        <v>236</v>
      </c>
      <c r="BX76" s="92"/>
      <c r="BY76" s="92"/>
      <c r="BZ76" s="92"/>
      <c r="CA76" s="92"/>
      <c r="CB76" s="92"/>
      <c r="CC76" s="92"/>
      <c r="CD76" s="92"/>
      <c r="CE76" s="92"/>
      <c r="CF76" s="92"/>
      <c r="CG76" s="92"/>
      <c r="CH76" s="92"/>
      <c r="CI76" s="92"/>
      <c r="CL76" s="113"/>
      <c r="CM76" s="114"/>
      <c r="CN76" s="89" t="s">
        <v>236</v>
      </c>
      <c r="CP76" s="92"/>
      <c r="CQ76" s="92"/>
      <c r="CR76" s="92"/>
      <c r="CS76" s="92"/>
      <c r="CT76" s="92"/>
      <c r="CU76" s="92"/>
      <c r="CV76" s="92"/>
      <c r="CW76" s="92"/>
      <c r="CX76" s="92"/>
      <c r="CY76" s="92"/>
      <c r="CZ76" s="92"/>
      <c r="DA76" s="92"/>
    </row>
    <row r="77" spans="2:107" x14ac:dyDescent="0.25">
      <c r="B77" s="87" t="s">
        <v>45</v>
      </c>
      <c r="D77" s="132" t="e">
        <f t="shared" ref="D77:O77" si="34">D74*$C70</f>
        <v>#DIV/0!</v>
      </c>
      <c r="E77" s="132" t="e">
        <f t="shared" si="34"/>
        <v>#DIV/0!</v>
      </c>
      <c r="F77" s="132" t="e">
        <f t="shared" si="34"/>
        <v>#DIV/0!</v>
      </c>
      <c r="G77" s="132" t="e">
        <f t="shared" si="34"/>
        <v>#DIV/0!</v>
      </c>
      <c r="H77" s="132" t="e">
        <f t="shared" si="34"/>
        <v>#DIV/0!</v>
      </c>
      <c r="I77" s="132" t="e">
        <f t="shared" si="34"/>
        <v>#DIV/0!</v>
      </c>
      <c r="J77" s="132" t="e">
        <f t="shared" si="34"/>
        <v>#DIV/0!</v>
      </c>
      <c r="K77" s="132" t="e">
        <f t="shared" si="34"/>
        <v>#DIV/0!</v>
      </c>
      <c r="L77" s="132" t="e">
        <f t="shared" si="34"/>
        <v>#DIV/0!</v>
      </c>
      <c r="M77" s="132" t="e">
        <f t="shared" si="34"/>
        <v>#DIV/0!</v>
      </c>
      <c r="N77" s="132" t="e">
        <f t="shared" si="34"/>
        <v>#DIV/0!</v>
      </c>
      <c r="O77" s="132" t="e">
        <f t="shared" si="34"/>
        <v>#DIV/0!</v>
      </c>
      <c r="R77" s="113"/>
      <c r="S77" s="114"/>
      <c r="T77" s="87" t="s">
        <v>45</v>
      </c>
      <c r="V77" s="132" t="e">
        <f>V74*$U70</f>
        <v>#DIV/0!</v>
      </c>
      <c r="W77" s="132" t="e">
        <f t="shared" ref="W77:AG77" si="35">W74*$U70</f>
        <v>#DIV/0!</v>
      </c>
      <c r="X77" s="132" t="e">
        <f t="shared" si="35"/>
        <v>#DIV/0!</v>
      </c>
      <c r="Y77" s="132" t="e">
        <f t="shared" si="35"/>
        <v>#DIV/0!</v>
      </c>
      <c r="Z77" s="132" t="e">
        <f t="shared" si="35"/>
        <v>#DIV/0!</v>
      </c>
      <c r="AA77" s="132" t="e">
        <f t="shared" si="35"/>
        <v>#DIV/0!</v>
      </c>
      <c r="AB77" s="132" t="e">
        <f t="shared" si="35"/>
        <v>#DIV/0!</v>
      </c>
      <c r="AC77" s="132" t="e">
        <f t="shared" si="35"/>
        <v>#DIV/0!</v>
      </c>
      <c r="AD77" s="132" t="e">
        <f t="shared" si="35"/>
        <v>#DIV/0!</v>
      </c>
      <c r="AE77" s="132" t="e">
        <f t="shared" si="35"/>
        <v>#DIV/0!</v>
      </c>
      <c r="AF77" s="132" t="e">
        <f t="shared" si="35"/>
        <v>#DIV/0!</v>
      </c>
      <c r="AG77" s="132" t="e">
        <f t="shared" si="35"/>
        <v>#DIV/0!</v>
      </c>
      <c r="AJ77" s="113"/>
      <c r="AK77" s="114"/>
      <c r="AL77" s="87" t="s">
        <v>45</v>
      </c>
      <c r="AN77" s="132" t="e">
        <f>AN74*$AM70</f>
        <v>#DIV/0!</v>
      </c>
      <c r="AO77" s="132" t="e">
        <f t="shared" ref="AO77:AY77" si="36">AO74*$AM70</f>
        <v>#DIV/0!</v>
      </c>
      <c r="AP77" s="132" t="e">
        <f t="shared" si="36"/>
        <v>#DIV/0!</v>
      </c>
      <c r="AQ77" s="132" t="e">
        <f t="shared" si="36"/>
        <v>#DIV/0!</v>
      </c>
      <c r="AR77" s="132" t="e">
        <f t="shared" si="36"/>
        <v>#DIV/0!</v>
      </c>
      <c r="AS77" s="132" t="e">
        <f t="shared" si="36"/>
        <v>#DIV/0!</v>
      </c>
      <c r="AT77" s="132" t="e">
        <f t="shared" si="36"/>
        <v>#DIV/0!</v>
      </c>
      <c r="AU77" s="132" t="e">
        <f t="shared" si="36"/>
        <v>#DIV/0!</v>
      </c>
      <c r="AV77" s="132" t="e">
        <f t="shared" si="36"/>
        <v>#DIV/0!</v>
      </c>
      <c r="AW77" s="132" t="e">
        <f t="shared" si="36"/>
        <v>#DIV/0!</v>
      </c>
      <c r="AX77" s="132" t="e">
        <f t="shared" si="36"/>
        <v>#DIV/0!</v>
      </c>
      <c r="AY77" s="132" t="e">
        <f t="shared" si="36"/>
        <v>#DIV/0!</v>
      </c>
      <c r="BB77" s="113"/>
      <c r="BC77" s="114"/>
      <c r="BD77" s="87" t="s">
        <v>45</v>
      </c>
      <c r="BF77" s="132" t="e">
        <f>BF74*$BE70</f>
        <v>#DIV/0!</v>
      </c>
      <c r="BG77" s="132" t="e">
        <f t="shared" ref="BG77:BQ77" si="37">BG74*$BE70</f>
        <v>#DIV/0!</v>
      </c>
      <c r="BH77" s="132" t="e">
        <f t="shared" si="37"/>
        <v>#DIV/0!</v>
      </c>
      <c r="BI77" s="132" t="e">
        <f t="shared" si="37"/>
        <v>#DIV/0!</v>
      </c>
      <c r="BJ77" s="132" t="e">
        <f t="shared" si="37"/>
        <v>#DIV/0!</v>
      </c>
      <c r="BK77" s="132" t="e">
        <f t="shared" si="37"/>
        <v>#DIV/0!</v>
      </c>
      <c r="BL77" s="132" t="e">
        <f t="shared" si="37"/>
        <v>#DIV/0!</v>
      </c>
      <c r="BM77" s="132" t="e">
        <f t="shared" si="37"/>
        <v>#DIV/0!</v>
      </c>
      <c r="BN77" s="132" t="e">
        <f t="shared" si="37"/>
        <v>#DIV/0!</v>
      </c>
      <c r="BO77" s="132" t="e">
        <f t="shared" si="37"/>
        <v>#DIV/0!</v>
      </c>
      <c r="BP77" s="132" t="e">
        <f t="shared" si="37"/>
        <v>#DIV/0!</v>
      </c>
      <c r="BQ77" s="132" t="e">
        <f t="shared" si="37"/>
        <v>#DIV/0!</v>
      </c>
      <c r="BT77" s="113"/>
      <c r="BU77" s="114"/>
      <c r="BV77" s="87" t="s">
        <v>45</v>
      </c>
      <c r="BX77" s="132" t="e">
        <f>BX74*$BW70</f>
        <v>#DIV/0!</v>
      </c>
      <c r="BY77" s="132" t="e">
        <f t="shared" ref="BY77:CI77" si="38">BY74*$BW70</f>
        <v>#DIV/0!</v>
      </c>
      <c r="BZ77" s="132" t="e">
        <f t="shared" si="38"/>
        <v>#DIV/0!</v>
      </c>
      <c r="CA77" s="132" t="e">
        <f t="shared" si="38"/>
        <v>#DIV/0!</v>
      </c>
      <c r="CB77" s="132" t="e">
        <f t="shared" si="38"/>
        <v>#DIV/0!</v>
      </c>
      <c r="CC77" s="132" t="e">
        <f t="shared" si="38"/>
        <v>#DIV/0!</v>
      </c>
      <c r="CD77" s="132" t="e">
        <f t="shared" si="38"/>
        <v>#DIV/0!</v>
      </c>
      <c r="CE77" s="132" t="e">
        <f t="shared" si="38"/>
        <v>#DIV/0!</v>
      </c>
      <c r="CF77" s="132" t="e">
        <f t="shared" si="38"/>
        <v>#DIV/0!</v>
      </c>
      <c r="CG77" s="132" t="e">
        <f t="shared" si="38"/>
        <v>#DIV/0!</v>
      </c>
      <c r="CH77" s="132" t="e">
        <f t="shared" si="38"/>
        <v>#DIV/0!</v>
      </c>
      <c r="CI77" s="132" t="e">
        <f t="shared" si="38"/>
        <v>#DIV/0!</v>
      </c>
      <c r="CL77" s="113"/>
      <c r="CM77" s="114"/>
      <c r="CN77" s="87" t="s">
        <v>45</v>
      </c>
      <c r="CP77" s="132" t="e">
        <f>CP74*$CO70</f>
        <v>#DIV/0!</v>
      </c>
      <c r="CQ77" s="132" t="e">
        <f t="shared" ref="CQ77:DA77" si="39">CQ74*$CO70</f>
        <v>#DIV/0!</v>
      </c>
      <c r="CR77" s="132" t="e">
        <f t="shared" si="39"/>
        <v>#DIV/0!</v>
      </c>
      <c r="CS77" s="132" t="e">
        <f t="shared" si="39"/>
        <v>#DIV/0!</v>
      </c>
      <c r="CT77" s="132" t="e">
        <f t="shared" si="39"/>
        <v>#DIV/0!</v>
      </c>
      <c r="CU77" s="132" t="e">
        <f t="shared" si="39"/>
        <v>#DIV/0!</v>
      </c>
      <c r="CV77" s="132" t="e">
        <f t="shared" si="39"/>
        <v>#DIV/0!</v>
      </c>
      <c r="CW77" s="132" t="e">
        <f t="shared" si="39"/>
        <v>#DIV/0!</v>
      </c>
      <c r="CX77" s="132" t="e">
        <f t="shared" si="39"/>
        <v>#DIV/0!</v>
      </c>
      <c r="CY77" s="132" t="e">
        <f t="shared" si="39"/>
        <v>#DIV/0!</v>
      </c>
      <c r="CZ77" s="132" t="e">
        <f t="shared" si="39"/>
        <v>#DIV/0!</v>
      </c>
      <c r="DA77" s="132" t="e">
        <f t="shared" si="39"/>
        <v>#DIV/0!</v>
      </c>
    </row>
    <row r="78" spans="2:107" x14ac:dyDescent="0.25">
      <c r="B78" s="87" t="s">
        <v>46</v>
      </c>
      <c r="C78" s="131" t="e">
        <f>'Single transit collision risk'!J73</f>
        <v>#VALUE!</v>
      </c>
      <c r="D78" s="92"/>
      <c r="E78" s="92"/>
      <c r="F78" s="92"/>
      <c r="G78" s="92"/>
      <c r="H78" s="92"/>
      <c r="I78" s="92"/>
      <c r="J78" s="92"/>
      <c r="K78" s="92"/>
      <c r="L78" s="92"/>
      <c r="M78" s="92"/>
      <c r="N78" s="92"/>
      <c r="O78" s="92"/>
      <c r="R78" s="113"/>
      <c r="S78" s="114"/>
      <c r="T78" s="87" t="s">
        <v>46</v>
      </c>
      <c r="U78" s="131" t="e">
        <f>'Single transit collision risk'!V73</f>
        <v>#VALUE!</v>
      </c>
      <c r="V78" s="92"/>
      <c r="W78" s="92"/>
      <c r="X78" s="92"/>
      <c r="Y78" s="92"/>
      <c r="Z78" s="92"/>
      <c r="AA78" s="92"/>
      <c r="AB78" s="92"/>
      <c r="AC78" s="92"/>
      <c r="AD78" s="92"/>
      <c r="AE78" s="92"/>
      <c r="AF78" s="92"/>
      <c r="AG78" s="92"/>
      <c r="AJ78" s="113"/>
      <c r="AK78" s="114"/>
      <c r="AL78" s="87" t="s">
        <v>46</v>
      </c>
      <c r="AM78" s="131" t="e">
        <f>'Single transit collision risk'!AH73</f>
        <v>#VALUE!</v>
      </c>
      <c r="AN78" s="92"/>
      <c r="AO78" s="92"/>
      <c r="AP78" s="92"/>
      <c r="AQ78" s="92"/>
      <c r="AR78" s="92"/>
      <c r="AS78" s="92"/>
      <c r="AT78" s="92"/>
      <c r="AU78" s="92"/>
      <c r="AV78" s="92"/>
      <c r="AW78" s="92"/>
      <c r="AX78" s="92"/>
      <c r="AY78" s="92"/>
      <c r="BB78" s="113"/>
      <c r="BC78" s="114"/>
      <c r="BD78" s="87" t="s">
        <v>46</v>
      </c>
      <c r="BE78" s="131" t="e">
        <f>'Single transit collision risk'!AT73</f>
        <v>#VALUE!</v>
      </c>
      <c r="BF78" s="92"/>
      <c r="BG78" s="92"/>
      <c r="BH78" s="92"/>
      <c r="BI78" s="92"/>
      <c r="BJ78" s="92"/>
      <c r="BK78" s="92"/>
      <c r="BL78" s="92"/>
      <c r="BM78" s="92"/>
      <c r="BN78" s="92"/>
      <c r="BO78" s="92"/>
      <c r="BP78" s="92"/>
      <c r="BQ78" s="92"/>
      <c r="BT78" s="113"/>
      <c r="BU78" s="114"/>
      <c r="BV78" s="87" t="s">
        <v>46</v>
      </c>
      <c r="BW78" s="131" t="e">
        <f>'Single transit collision risk'!BF73</f>
        <v>#VALUE!</v>
      </c>
      <c r="BX78" s="92"/>
      <c r="BY78" s="92"/>
      <c r="BZ78" s="92"/>
      <c r="CA78" s="92"/>
      <c r="CB78" s="92"/>
      <c r="CC78" s="92"/>
      <c r="CD78" s="92"/>
      <c r="CE78" s="92"/>
      <c r="CF78" s="92"/>
      <c r="CG78" s="92"/>
      <c r="CH78" s="92"/>
      <c r="CI78" s="92"/>
      <c r="CL78" s="113"/>
      <c r="CM78" s="114"/>
      <c r="CN78" s="87" t="s">
        <v>46</v>
      </c>
      <c r="CO78" s="131" t="e">
        <f>'Single transit collision risk'!BR73</f>
        <v>#VALUE!</v>
      </c>
      <c r="CP78" s="92"/>
      <c r="CQ78" s="92"/>
      <c r="CR78" s="92"/>
      <c r="CS78" s="92"/>
      <c r="CT78" s="92"/>
      <c r="CU78" s="92"/>
      <c r="CV78" s="92"/>
      <c r="CW78" s="92"/>
      <c r="CX78" s="92"/>
      <c r="CY78" s="92"/>
      <c r="CZ78" s="92"/>
      <c r="DA78" s="92"/>
    </row>
    <row r="79" spans="2:107" x14ac:dyDescent="0.25">
      <c r="C79" s="133"/>
      <c r="D79" s="92"/>
      <c r="E79" s="92"/>
      <c r="F79" s="92"/>
      <c r="G79" s="92"/>
      <c r="H79" s="92"/>
      <c r="I79" s="92"/>
      <c r="J79" s="92"/>
      <c r="K79" s="92"/>
      <c r="L79" s="92"/>
      <c r="M79" s="92"/>
      <c r="N79" s="92"/>
      <c r="O79" s="92"/>
      <c r="R79" s="113"/>
      <c r="S79" s="114"/>
      <c r="U79" s="133"/>
      <c r="V79" s="92"/>
      <c r="W79" s="92"/>
      <c r="X79" s="92"/>
      <c r="Y79" s="92"/>
      <c r="Z79" s="92"/>
      <c r="AA79" s="92"/>
      <c r="AB79" s="92"/>
      <c r="AC79" s="92"/>
      <c r="AD79" s="92"/>
      <c r="AE79" s="92"/>
      <c r="AF79" s="92"/>
      <c r="AG79" s="92"/>
      <c r="AJ79" s="113"/>
      <c r="AK79" s="114"/>
      <c r="AM79" s="133"/>
      <c r="AN79" s="92"/>
      <c r="AO79" s="92"/>
      <c r="AP79" s="92"/>
      <c r="AQ79" s="92"/>
      <c r="AR79" s="92"/>
      <c r="AS79" s="92"/>
      <c r="AT79" s="92"/>
      <c r="AU79" s="92"/>
      <c r="AV79" s="92"/>
      <c r="AW79" s="92"/>
      <c r="AX79" s="92"/>
      <c r="AY79" s="92"/>
      <c r="BB79" s="113"/>
      <c r="BC79" s="114"/>
      <c r="BE79" s="133"/>
      <c r="BF79" s="92"/>
      <c r="BG79" s="92"/>
      <c r="BH79" s="92"/>
      <c r="BI79" s="92"/>
      <c r="BJ79" s="92"/>
      <c r="BK79" s="92"/>
      <c r="BL79" s="92"/>
      <c r="BM79" s="92"/>
      <c r="BN79" s="92"/>
      <c r="BO79" s="92"/>
      <c r="BP79" s="92"/>
      <c r="BQ79" s="92"/>
      <c r="BT79" s="113"/>
      <c r="BU79" s="114"/>
      <c r="BW79" s="133"/>
      <c r="BX79" s="92"/>
      <c r="BY79" s="92"/>
      <c r="BZ79" s="92"/>
      <c r="CA79" s="92"/>
      <c r="CB79" s="92"/>
      <c r="CC79" s="92"/>
      <c r="CD79" s="92"/>
      <c r="CE79" s="92"/>
      <c r="CF79" s="92"/>
      <c r="CG79" s="92"/>
      <c r="CH79" s="92"/>
      <c r="CI79" s="92"/>
      <c r="CL79" s="113"/>
      <c r="CM79" s="114"/>
      <c r="CO79" s="133"/>
      <c r="CP79" s="92"/>
      <c r="CQ79" s="92"/>
      <c r="CR79" s="92"/>
      <c r="CS79" s="92"/>
      <c r="CT79" s="92"/>
      <c r="CU79" s="92"/>
      <c r="CV79" s="92"/>
      <c r="CW79" s="92"/>
      <c r="CX79" s="92"/>
      <c r="CY79" s="92"/>
      <c r="CZ79" s="92"/>
      <c r="DA79" s="92"/>
    </row>
    <row r="80" spans="2:107" ht="30" x14ac:dyDescent="0.25">
      <c r="B80" s="134" t="s">
        <v>303</v>
      </c>
      <c r="D80" s="132" t="e">
        <f t="shared" ref="D80:O80" si="40">D77*$C$78*D66</f>
        <v>#DIV/0!</v>
      </c>
      <c r="E80" s="132" t="e">
        <f t="shared" si="40"/>
        <v>#DIV/0!</v>
      </c>
      <c r="F80" s="132" t="e">
        <f t="shared" si="40"/>
        <v>#DIV/0!</v>
      </c>
      <c r="G80" s="132" t="e">
        <f t="shared" si="40"/>
        <v>#DIV/0!</v>
      </c>
      <c r="H80" s="132" t="e">
        <f t="shared" si="40"/>
        <v>#DIV/0!</v>
      </c>
      <c r="I80" s="132" t="e">
        <f t="shared" si="40"/>
        <v>#DIV/0!</v>
      </c>
      <c r="J80" s="132" t="e">
        <f t="shared" si="40"/>
        <v>#DIV/0!</v>
      </c>
      <c r="K80" s="132" t="e">
        <f t="shared" si="40"/>
        <v>#DIV/0!</v>
      </c>
      <c r="L80" s="132" t="e">
        <f t="shared" si="40"/>
        <v>#DIV/0!</v>
      </c>
      <c r="M80" s="132" t="e">
        <f t="shared" si="40"/>
        <v>#DIV/0!</v>
      </c>
      <c r="N80" s="132" t="e">
        <f t="shared" si="40"/>
        <v>#DIV/0!</v>
      </c>
      <c r="O80" s="132" t="e">
        <f t="shared" si="40"/>
        <v>#DIV/0!</v>
      </c>
      <c r="Q80" s="135" t="s">
        <v>31</v>
      </c>
      <c r="R80" s="158"/>
      <c r="S80" s="159"/>
      <c r="T80" s="134" t="s">
        <v>303</v>
      </c>
      <c r="V80" s="132" t="e">
        <f>V77*$U$78*V66</f>
        <v>#DIV/0!</v>
      </c>
      <c r="W80" s="132" t="e">
        <f t="shared" ref="W80:AG80" si="41">W77*$U$78*W66</f>
        <v>#DIV/0!</v>
      </c>
      <c r="X80" s="132" t="e">
        <f t="shared" si="41"/>
        <v>#DIV/0!</v>
      </c>
      <c r="Y80" s="132" t="e">
        <f t="shared" si="41"/>
        <v>#DIV/0!</v>
      </c>
      <c r="Z80" s="132" t="e">
        <f t="shared" si="41"/>
        <v>#DIV/0!</v>
      </c>
      <c r="AA80" s="132" t="e">
        <f t="shared" si="41"/>
        <v>#DIV/0!</v>
      </c>
      <c r="AB80" s="132" t="e">
        <f t="shared" si="41"/>
        <v>#DIV/0!</v>
      </c>
      <c r="AC80" s="132" t="e">
        <f t="shared" si="41"/>
        <v>#DIV/0!</v>
      </c>
      <c r="AD80" s="132" t="e">
        <f t="shared" si="41"/>
        <v>#DIV/0!</v>
      </c>
      <c r="AE80" s="132" t="e">
        <f t="shared" si="41"/>
        <v>#DIV/0!</v>
      </c>
      <c r="AF80" s="132" t="e">
        <f t="shared" si="41"/>
        <v>#DIV/0!</v>
      </c>
      <c r="AG80" s="132" t="e">
        <f t="shared" si="41"/>
        <v>#DIV/0!</v>
      </c>
      <c r="AI80" s="135" t="s">
        <v>31</v>
      </c>
      <c r="AJ80" s="158"/>
      <c r="AK80" s="159"/>
      <c r="AL80" s="134" t="s">
        <v>303</v>
      </c>
      <c r="AN80" s="132" t="e">
        <f>AN77*$AM$78*AN66</f>
        <v>#DIV/0!</v>
      </c>
      <c r="AO80" s="132" t="e">
        <f t="shared" ref="AO80:AY80" si="42">AO77*$AM$78*AO66</f>
        <v>#DIV/0!</v>
      </c>
      <c r="AP80" s="132" t="e">
        <f t="shared" si="42"/>
        <v>#DIV/0!</v>
      </c>
      <c r="AQ80" s="132" t="e">
        <f t="shared" si="42"/>
        <v>#DIV/0!</v>
      </c>
      <c r="AR80" s="132" t="e">
        <f t="shared" si="42"/>
        <v>#DIV/0!</v>
      </c>
      <c r="AS80" s="132" t="e">
        <f t="shared" si="42"/>
        <v>#DIV/0!</v>
      </c>
      <c r="AT80" s="132" t="e">
        <f t="shared" si="42"/>
        <v>#DIV/0!</v>
      </c>
      <c r="AU80" s="132" t="e">
        <f t="shared" si="42"/>
        <v>#DIV/0!</v>
      </c>
      <c r="AV80" s="132" t="e">
        <f t="shared" si="42"/>
        <v>#DIV/0!</v>
      </c>
      <c r="AW80" s="132" t="e">
        <f t="shared" si="42"/>
        <v>#DIV/0!</v>
      </c>
      <c r="AX80" s="132" t="e">
        <f t="shared" si="42"/>
        <v>#DIV/0!</v>
      </c>
      <c r="AY80" s="132" t="e">
        <f t="shared" si="42"/>
        <v>#DIV/0!</v>
      </c>
      <c r="BA80" s="135" t="s">
        <v>31</v>
      </c>
      <c r="BB80" s="158"/>
      <c r="BC80" s="159"/>
      <c r="BD80" s="134" t="s">
        <v>303</v>
      </c>
      <c r="BF80" s="132" t="e">
        <f>BF77*$BE$78*BF66</f>
        <v>#DIV/0!</v>
      </c>
      <c r="BG80" s="132" t="e">
        <f t="shared" ref="BG80:BQ80" si="43">BG77*$BE$78*BG66</f>
        <v>#DIV/0!</v>
      </c>
      <c r="BH80" s="132" t="e">
        <f t="shared" si="43"/>
        <v>#DIV/0!</v>
      </c>
      <c r="BI80" s="132" t="e">
        <f t="shared" si="43"/>
        <v>#DIV/0!</v>
      </c>
      <c r="BJ80" s="132" t="e">
        <f t="shared" si="43"/>
        <v>#DIV/0!</v>
      </c>
      <c r="BK80" s="132" t="e">
        <f t="shared" si="43"/>
        <v>#DIV/0!</v>
      </c>
      <c r="BL80" s="132" t="e">
        <f t="shared" si="43"/>
        <v>#DIV/0!</v>
      </c>
      <c r="BM80" s="132" t="e">
        <f t="shared" si="43"/>
        <v>#DIV/0!</v>
      </c>
      <c r="BN80" s="132" t="e">
        <f t="shared" si="43"/>
        <v>#DIV/0!</v>
      </c>
      <c r="BO80" s="132" t="e">
        <f t="shared" si="43"/>
        <v>#DIV/0!</v>
      </c>
      <c r="BP80" s="132" t="e">
        <f t="shared" si="43"/>
        <v>#DIV/0!</v>
      </c>
      <c r="BQ80" s="132" t="e">
        <f t="shared" si="43"/>
        <v>#DIV/0!</v>
      </c>
      <c r="BS80" s="135" t="s">
        <v>31</v>
      </c>
      <c r="BT80" s="158"/>
      <c r="BU80" s="159"/>
      <c r="BV80" s="134" t="s">
        <v>303</v>
      </c>
      <c r="BX80" s="132" t="e">
        <f>BX77*$BW$78*BX66</f>
        <v>#DIV/0!</v>
      </c>
      <c r="BY80" s="132" t="e">
        <f t="shared" ref="BY80:CI80" si="44">BY77*$BW$78*BY66</f>
        <v>#DIV/0!</v>
      </c>
      <c r="BZ80" s="132" t="e">
        <f t="shared" si="44"/>
        <v>#DIV/0!</v>
      </c>
      <c r="CA80" s="132" t="e">
        <f t="shared" si="44"/>
        <v>#DIV/0!</v>
      </c>
      <c r="CB80" s="132" t="e">
        <f t="shared" si="44"/>
        <v>#DIV/0!</v>
      </c>
      <c r="CC80" s="132" t="e">
        <f t="shared" si="44"/>
        <v>#DIV/0!</v>
      </c>
      <c r="CD80" s="132" t="e">
        <f t="shared" si="44"/>
        <v>#DIV/0!</v>
      </c>
      <c r="CE80" s="132" t="e">
        <f t="shared" si="44"/>
        <v>#DIV/0!</v>
      </c>
      <c r="CF80" s="132" t="e">
        <f t="shared" si="44"/>
        <v>#DIV/0!</v>
      </c>
      <c r="CG80" s="132" t="e">
        <f t="shared" si="44"/>
        <v>#DIV/0!</v>
      </c>
      <c r="CH80" s="132" t="e">
        <f t="shared" si="44"/>
        <v>#DIV/0!</v>
      </c>
      <c r="CI80" s="132" t="e">
        <f t="shared" si="44"/>
        <v>#DIV/0!</v>
      </c>
      <c r="CK80" s="135" t="s">
        <v>31</v>
      </c>
      <c r="CL80" s="158"/>
      <c r="CM80" s="159"/>
      <c r="CN80" s="134" t="s">
        <v>303</v>
      </c>
      <c r="CP80" s="132" t="e">
        <f>CP77*$CO$78*CP66</f>
        <v>#DIV/0!</v>
      </c>
      <c r="CQ80" s="132" t="e">
        <f t="shared" ref="CQ80:DA80" si="45">CQ77*$CO$78*CQ66</f>
        <v>#DIV/0!</v>
      </c>
      <c r="CR80" s="132" t="e">
        <f t="shared" si="45"/>
        <v>#DIV/0!</v>
      </c>
      <c r="CS80" s="132" t="e">
        <f t="shared" si="45"/>
        <v>#DIV/0!</v>
      </c>
      <c r="CT80" s="132" t="e">
        <f t="shared" si="45"/>
        <v>#DIV/0!</v>
      </c>
      <c r="CU80" s="132" t="e">
        <f t="shared" si="45"/>
        <v>#DIV/0!</v>
      </c>
      <c r="CV80" s="132" t="e">
        <f t="shared" si="45"/>
        <v>#DIV/0!</v>
      </c>
      <c r="CW80" s="132" t="e">
        <f t="shared" si="45"/>
        <v>#DIV/0!</v>
      </c>
      <c r="CX80" s="132" t="e">
        <f t="shared" si="45"/>
        <v>#DIV/0!</v>
      </c>
      <c r="CY80" s="132" t="e">
        <f t="shared" si="45"/>
        <v>#DIV/0!</v>
      </c>
      <c r="CZ80" s="132" t="e">
        <f t="shared" si="45"/>
        <v>#DIV/0!</v>
      </c>
      <c r="DA80" s="132" t="e">
        <f t="shared" si="45"/>
        <v>#DIV/0!</v>
      </c>
      <c r="DC80" s="135" t="s">
        <v>31</v>
      </c>
    </row>
    <row r="81" spans="2:107" x14ac:dyDescent="0.25">
      <c r="D81" s="129"/>
      <c r="E81" s="129"/>
      <c r="F81" s="129"/>
      <c r="G81" s="129"/>
      <c r="H81" s="129"/>
      <c r="I81" s="129"/>
      <c r="J81" s="129"/>
      <c r="K81" s="129"/>
      <c r="L81" s="129"/>
      <c r="M81" s="129"/>
      <c r="N81" s="129"/>
      <c r="O81" s="129"/>
      <c r="R81" s="113"/>
      <c r="S81" s="114"/>
      <c r="V81" s="129"/>
      <c r="W81" s="129"/>
      <c r="X81" s="129"/>
      <c r="Y81" s="129"/>
      <c r="Z81" s="129"/>
      <c r="AA81" s="129"/>
      <c r="AB81" s="129"/>
      <c r="AC81" s="129"/>
      <c r="AD81" s="129"/>
      <c r="AE81" s="129"/>
      <c r="AF81" s="129"/>
      <c r="AG81" s="129"/>
      <c r="AJ81" s="113"/>
      <c r="AK81" s="114"/>
      <c r="AN81" s="129"/>
      <c r="AO81" s="129"/>
      <c r="AP81" s="129"/>
      <c r="AQ81" s="129"/>
      <c r="AR81" s="129"/>
      <c r="AS81" s="129"/>
      <c r="AT81" s="129"/>
      <c r="AU81" s="129"/>
      <c r="AV81" s="129"/>
      <c r="AW81" s="129"/>
      <c r="AX81" s="129"/>
      <c r="AY81" s="129"/>
      <c r="BB81" s="113"/>
      <c r="BC81" s="114"/>
      <c r="BF81" s="129"/>
      <c r="BG81" s="129"/>
      <c r="BH81" s="129"/>
      <c r="BI81" s="129"/>
      <c r="BJ81" s="129"/>
      <c r="BK81" s="129"/>
      <c r="BL81" s="129"/>
      <c r="BM81" s="129"/>
      <c r="BN81" s="129"/>
      <c r="BO81" s="129"/>
      <c r="BP81" s="129"/>
      <c r="BQ81" s="129"/>
      <c r="BT81" s="113"/>
      <c r="BU81" s="114"/>
      <c r="BX81" s="129"/>
      <c r="BY81" s="129"/>
      <c r="BZ81" s="129"/>
      <c r="CA81" s="129"/>
      <c r="CB81" s="129"/>
      <c r="CC81" s="129"/>
      <c r="CD81" s="129"/>
      <c r="CE81" s="129"/>
      <c r="CF81" s="129"/>
      <c r="CG81" s="129"/>
      <c r="CH81" s="129"/>
      <c r="CI81" s="129"/>
      <c r="CL81" s="113"/>
      <c r="CM81" s="114"/>
      <c r="CP81" s="129"/>
      <c r="CQ81" s="129"/>
      <c r="CR81" s="129"/>
      <c r="CS81" s="129"/>
      <c r="CT81" s="129"/>
      <c r="CU81" s="129"/>
      <c r="CV81" s="129"/>
      <c r="CW81" s="129"/>
      <c r="CX81" s="129"/>
      <c r="CY81" s="129"/>
      <c r="CZ81" s="129"/>
      <c r="DA81" s="129"/>
    </row>
    <row r="82" spans="2:107" x14ac:dyDescent="0.25">
      <c r="B82" s="87" t="s">
        <v>904</v>
      </c>
      <c r="D82" s="136">
        <f>IF(D64="Breeding",D80*(1-'User inputs - bird impacts'!$F$63),0)</f>
        <v>0</v>
      </c>
      <c r="E82" s="136">
        <f>IF(E64="Breeding",E80*(1-'User inputs - bird impacts'!$F$63),0)</f>
        <v>0</v>
      </c>
      <c r="F82" s="136">
        <f>IF(F64="Breeding",F80*(1-'User inputs - bird impacts'!$F$63),0)</f>
        <v>0</v>
      </c>
      <c r="G82" s="136">
        <f>IF(G64="Breeding",G80*(1-'User inputs - bird impacts'!$F$63),0)</f>
        <v>0</v>
      </c>
      <c r="H82" s="136" t="e">
        <f>IF(H64="Breeding",H80*(1-'User inputs - bird impacts'!$F$63),0)</f>
        <v>#DIV/0!</v>
      </c>
      <c r="I82" s="136" t="e">
        <f>IF(I64="Breeding",I80*(1-'User inputs - bird impacts'!$F$63),0)</f>
        <v>#DIV/0!</v>
      </c>
      <c r="J82" s="136" t="e">
        <f>IF(J64="Breeding",J80*(1-'User inputs - bird impacts'!$F$63),0)</f>
        <v>#DIV/0!</v>
      </c>
      <c r="K82" s="136">
        <f>IF(K64="Breeding",K80*(1-'User inputs - bird impacts'!$F$63),0)</f>
        <v>0</v>
      </c>
      <c r="L82" s="136">
        <f>IF(L64="Breeding",L80*(1-'User inputs - bird impacts'!$F$63),0)</f>
        <v>0</v>
      </c>
      <c r="M82" s="136">
        <f>IF(M64="Breeding",M80*(1-'User inputs - bird impacts'!$F$63),0)</f>
        <v>0</v>
      </c>
      <c r="N82" s="136">
        <f>IF(N64="Breeding",N80*(1-'User inputs - bird impacts'!$F$63),0)</f>
        <v>0</v>
      </c>
      <c r="O82" s="136">
        <f>IF(O64="Breeding",O80*(1-'User inputs - bird impacts'!$F$63),0)</f>
        <v>0</v>
      </c>
      <c r="Q82" s="137" t="e">
        <f>SUM(D82:O82)</f>
        <v>#DIV/0!</v>
      </c>
      <c r="R82" s="113"/>
      <c r="S82" s="159"/>
      <c r="T82" s="87" t="s">
        <v>904</v>
      </c>
      <c r="V82" s="136">
        <f>IF(V64="Breeding",V80*(1-'User inputs - bird impacts'!$H$63),0)</f>
        <v>0</v>
      </c>
      <c r="W82" s="136">
        <f>IF(W64="Breeding",W80*(1-'User inputs - bird impacts'!$H$63),0)</f>
        <v>0</v>
      </c>
      <c r="X82" s="136">
        <f>IF(X64="Breeding",X80*(1-'User inputs - bird impacts'!$H$63),0)</f>
        <v>0</v>
      </c>
      <c r="Y82" s="136" t="e">
        <f>IF(Y64="Breeding",Y80*(1-'User inputs - bird impacts'!$H$63),0)</f>
        <v>#DIV/0!</v>
      </c>
      <c r="Z82" s="136" t="e">
        <f>IF(Z64="Breeding",Z80*(1-'User inputs - bird impacts'!$H$63),0)</f>
        <v>#DIV/0!</v>
      </c>
      <c r="AA82" s="136" t="e">
        <f>IF(AA64="Breeding",AA80*(1-'User inputs - bird impacts'!$H$63),0)</f>
        <v>#DIV/0!</v>
      </c>
      <c r="AB82" s="136" t="e">
        <f>IF(AB64="Breeding",AB80*(1-'User inputs - bird impacts'!$H$63),0)</f>
        <v>#DIV/0!</v>
      </c>
      <c r="AC82" s="136" t="e">
        <f>IF(AC64="Breeding",AC80*(1-'User inputs - bird impacts'!$H$63),0)</f>
        <v>#DIV/0!</v>
      </c>
      <c r="AD82" s="136">
        <f>IF(AD64="Breeding",AD80*(1-'User inputs - bird impacts'!$H$63),0)</f>
        <v>0</v>
      </c>
      <c r="AE82" s="136">
        <f>IF(AE64="Breeding",AE80*(1-'User inputs - bird impacts'!$H$63),0)</f>
        <v>0</v>
      </c>
      <c r="AF82" s="136">
        <f>IF(AF64="Breeding",AF80*(1-'User inputs - bird impacts'!$H$63),0)</f>
        <v>0</v>
      </c>
      <c r="AG82" s="136">
        <f>IF(AG64="Breeding",AG80*(1-'User inputs - bird impacts'!$H$63),0)</f>
        <v>0</v>
      </c>
      <c r="AI82" s="137" t="e">
        <f>SUM(V82:AG82)</f>
        <v>#DIV/0!</v>
      </c>
      <c r="AJ82" s="113"/>
      <c r="AK82" s="159"/>
      <c r="AL82" s="87" t="s">
        <v>904</v>
      </c>
      <c r="AN82" s="136">
        <f>IF(AN64="Breeding",AN80*(1-'User inputs - bird impacts'!$J$63),0)</f>
        <v>0</v>
      </c>
      <c r="AO82" s="136">
        <f>IF(AO64="Breeding",AO80*(1-'User inputs - bird impacts'!$J$63),0)</f>
        <v>0</v>
      </c>
      <c r="AP82" s="136" t="e">
        <f>IF(AP64="Breeding",AP80*(1-'User inputs - bird impacts'!$J$63),0)</f>
        <v>#DIV/0!</v>
      </c>
      <c r="AQ82" s="136" t="e">
        <f>IF(AQ64="Breeding",AQ80*(1-'User inputs - bird impacts'!$J$63),0)</f>
        <v>#DIV/0!</v>
      </c>
      <c r="AR82" s="136" t="e">
        <f>IF(AR64="Breeding",AR80*(1-'User inputs - bird impacts'!$J$63),0)</f>
        <v>#DIV/0!</v>
      </c>
      <c r="AS82" s="136" t="e">
        <f>IF(AS64="Breeding",AS80*(1-'User inputs - bird impacts'!$J$63),0)</f>
        <v>#DIV/0!</v>
      </c>
      <c r="AT82" s="136" t="e">
        <f>IF(AT64="Breeding",AT80*(1-'User inputs - bird impacts'!$J$63),0)</f>
        <v>#DIV/0!</v>
      </c>
      <c r="AU82" s="136" t="e">
        <f>IF(AU64="Breeding",AU80*(1-'User inputs - bird impacts'!$J$63),0)</f>
        <v>#DIV/0!</v>
      </c>
      <c r="AV82" s="136">
        <f>IF(AV64="Breeding",AV80*(1-'User inputs - bird impacts'!$J$63),0)</f>
        <v>0</v>
      </c>
      <c r="AW82" s="136">
        <f>IF(AW64="Breeding",AW80*(1-'User inputs - bird impacts'!$J$63),0)</f>
        <v>0</v>
      </c>
      <c r="AX82" s="136">
        <f>IF(AX64="Breeding",AX80*(1-'User inputs - bird impacts'!$J$63),0)</f>
        <v>0</v>
      </c>
      <c r="AY82" s="136">
        <f>IF(AY64="Breeding",AY80*(1-'User inputs - bird impacts'!$J$63),0)</f>
        <v>0</v>
      </c>
      <c r="BA82" s="137" t="e">
        <f>SUM(AN82:AY82)</f>
        <v>#DIV/0!</v>
      </c>
      <c r="BB82" s="113"/>
      <c r="BC82" s="159"/>
      <c r="BD82" s="87" t="s">
        <v>904</v>
      </c>
      <c r="BF82" s="136">
        <f>IF(BF64="Breeding",BF80*(1-'User inputs - bird impacts'!$L$63),0)</f>
        <v>0</v>
      </c>
      <c r="BG82" s="136">
        <f>IF(BG64="Breeding",BG80*(1-'User inputs - bird impacts'!$L$63),0)</f>
        <v>0</v>
      </c>
      <c r="BH82" s="136">
        <f>IF(BH64="Breeding",BH80*(1-'User inputs - bird impacts'!$L$63),0)</f>
        <v>0</v>
      </c>
      <c r="BI82" s="136">
        <f>IF(BI64="Breeding",BI80*(1-'User inputs - bird impacts'!$L$63),0)</f>
        <v>0</v>
      </c>
      <c r="BJ82" s="136" t="e">
        <f>IF(BJ64="Breeding",BJ80*(1-'User inputs - bird impacts'!$L$63),0)</f>
        <v>#DIV/0!</v>
      </c>
      <c r="BK82" s="136" t="e">
        <f>IF(BK64="Breeding",BK80*(1-'User inputs - bird impacts'!$L$63),0)</f>
        <v>#DIV/0!</v>
      </c>
      <c r="BL82" s="136" t="e">
        <f>IF(BL64="Breeding",BL80*(1-'User inputs - bird impacts'!$L$63),0)</f>
        <v>#DIV/0!</v>
      </c>
      <c r="BM82" s="136">
        <f>IF(BM64="Breeding",BM80*(1-'User inputs - bird impacts'!$L$63),0)</f>
        <v>0</v>
      </c>
      <c r="BN82" s="136">
        <f>IF(BN64="Breeding",BN80*(1-'User inputs - bird impacts'!$L$63),0)</f>
        <v>0</v>
      </c>
      <c r="BO82" s="136">
        <f>IF(BO64="Breeding",BO80*(1-'User inputs - bird impacts'!$L$63),0)</f>
        <v>0</v>
      </c>
      <c r="BP82" s="136">
        <f>IF(BP64="Breeding",BP80*(1-'User inputs - bird impacts'!$L$63),0)</f>
        <v>0</v>
      </c>
      <c r="BQ82" s="136">
        <f>IF(BQ64="Breeding",BQ80*(1-'User inputs - bird impacts'!$L$63),0)</f>
        <v>0</v>
      </c>
      <c r="BS82" s="137" t="e">
        <f>SUM(BF82:BQ82)</f>
        <v>#DIV/0!</v>
      </c>
      <c r="BT82" s="113"/>
      <c r="BU82" s="159"/>
      <c r="BV82" s="87" t="s">
        <v>904</v>
      </c>
      <c r="BX82" s="136">
        <f>IF(BX64="Breeding",BX80*(1-'User inputs - bird impacts'!$N$63),0)</f>
        <v>0</v>
      </c>
      <c r="BY82" s="136">
        <f>IF(BY64="Breeding",BY80*(1-'User inputs - bird impacts'!$N$63),0)</f>
        <v>0</v>
      </c>
      <c r="BZ82" s="136" t="e">
        <f>IF(BZ64="Breeding",BZ80*(1-'User inputs - bird impacts'!$N$63),0)</f>
        <v>#DIV/0!</v>
      </c>
      <c r="CA82" s="136" t="e">
        <f>IF(CA64="Breeding",CA80*(1-'User inputs - bird impacts'!$N$63),0)</f>
        <v>#DIV/0!</v>
      </c>
      <c r="CB82" s="136" t="e">
        <f>IF(CB64="Breeding",CB80*(1-'User inputs - bird impacts'!$N$63),0)</f>
        <v>#DIV/0!</v>
      </c>
      <c r="CC82" s="136" t="e">
        <f>IF(CC64="Breeding",CC80*(1-'User inputs - bird impacts'!$N$63),0)</f>
        <v>#DIV/0!</v>
      </c>
      <c r="CD82" s="136" t="e">
        <f>IF(CD64="Breeding",CD80*(1-'User inputs - bird impacts'!$N$63),0)</f>
        <v>#DIV/0!</v>
      </c>
      <c r="CE82" s="136" t="e">
        <f>IF(CE64="Breeding",CE80*(1-'User inputs - bird impacts'!$N$63),0)</f>
        <v>#DIV/0!</v>
      </c>
      <c r="CF82" s="136">
        <f>IF(CF64="Breeding",CF80*(1-'User inputs - bird impacts'!$N$63),0)</f>
        <v>0</v>
      </c>
      <c r="CG82" s="136">
        <f>IF(CG64="Breeding",CG80*(1-'User inputs - bird impacts'!$N$63),0)</f>
        <v>0</v>
      </c>
      <c r="CH82" s="136">
        <f>IF(CH64="Breeding",CH80*(1-'User inputs - bird impacts'!$N$63),0)</f>
        <v>0</v>
      </c>
      <c r="CI82" s="136">
        <f>IF(CI64="Breeding",CI80*(1-'User inputs - bird impacts'!$N$63),0)</f>
        <v>0</v>
      </c>
      <c r="CK82" s="137" t="e">
        <f>SUM(BX82:CI82)</f>
        <v>#DIV/0!</v>
      </c>
      <c r="CL82" s="113"/>
      <c r="CM82" s="159"/>
      <c r="CN82" s="87" t="s">
        <v>904</v>
      </c>
      <c r="CP82" s="136">
        <f>IF(CP64="Breeding",CP80*(1-'User inputs - bird impacts'!$P$63),0)</f>
        <v>0</v>
      </c>
      <c r="CQ82" s="136">
        <f>IF(CQ64="Breeding",CQ80*(1-'User inputs - bird impacts'!$P$63),0)</f>
        <v>0</v>
      </c>
      <c r="CR82" s="136">
        <f>IF(CR64="Breeding",CR80*(1-'User inputs - bird impacts'!$P$63),0)</f>
        <v>0</v>
      </c>
      <c r="CS82" s="136">
        <f>IF(CS64="Breeding",CS80*(1-'User inputs - bird impacts'!$P$63),0)</f>
        <v>0</v>
      </c>
      <c r="CT82" s="136">
        <f>IF(CT64="Breeding",CT80*(1-'User inputs - bird impacts'!$P$63),0)</f>
        <v>0</v>
      </c>
      <c r="CU82" s="136" t="e">
        <f>IF(CU64="Breeding",CU80*(1-'User inputs - bird impacts'!$P$63),0)</f>
        <v>#DIV/0!</v>
      </c>
      <c r="CV82" s="136" t="e">
        <f>IF(CV64="Breeding",CV80*(1-'User inputs - bird impacts'!$P$63),0)</f>
        <v>#DIV/0!</v>
      </c>
      <c r="CW82" s="136">
        <f>IF(CW64="Breeding",CW80*(1-'User inputs - bird impacts'!$P$63),0)</f>
        <v>0</v>
      </c>
      <c r="CX82" s="136">
        <f>IF(CX64="Breeding",CX80*(1-'User inputs - bird impacts'!$P$63),0)</f>
        <v>0</v>
      </c>
      <c r="CY82" s="136">
        <f>IF(CY64="Breeding",CY80*(1-'User inputs - bird impacts'!$P$63),0)</f>
        <v>0</v>
      </c>
      <c r="CZ82" s="136">
        <f>IF(CZ64="Breeding",CZ80*(1-'User inputs - bird impacts'!$P$63),0)</f>
        <v>0</v>
      </c>
      <c r="DA82" s="136">
        <f>IF(DA64="Breeding",DA80*(1-'User inputs - bird impacts'!$P$63),0)</f>
        <v>0</v>
      </c>
      <c r="DC82" s="137" t="e">
        <f>SUM(CP82:DA82)</f>
        <v>#DIV/0!</v>
      </c>
    </row>
    <row r="83" spans="2:107" x14ac:dyDescent="0.25">
      <c r="B83" s="87" t="s">
        <v>905</v>
      </c>
      <c r="D83" s="136">
        <f>IF(D64="Post-breeding migration",D80*(1-'User inputs - bird impacts'!$F$63),0)</f>
        <v>0</v>
      </c>
      <c r="E83" s="136">
        <f>IF(E64="Post-breeding migration",E80*(1-'User inputs - bird impacts'!$F$63),0)</f>
        <v>0</v>
      </c>
      <c r="F83" s="136">
        <f>IF(F64="Post-breeding migration",F80*(1-'User inputs - bird impacts'!$F$63),0)</f>
        <v>0</v>
      </c>
      <c r="G83" s="136">
        <f>IF(G64="Post-breeding migration",G80*(1-'User inputs - bird impacts'!$F$63),0)</f>
        <v>0</v>
      </c>
      <c r="H83" s="136">
        <f>IF(H64="Post-breeding migration",H80*(1-'User inputs - bird impacts'!$F$63),0)</f>
        <v>0</v>
      </c>
      <c r="I83" s="136">
        <f>IF(I64="Post-breeding migration",I80*(1-'User inputs - bird impacts'!$F$63),0)</f>
        <v>0</v>
      </c>
      <c r="J83" s="136">
        <f>IF(J64="Post-breeding migration",J80*(1-'User inputs - bird impacts'!$F$63),0)</f>
        <v>0</v>
      </c>
      <c r="K83" s="136" t="e">
        <f>IF(K64="Post-breeding migration",K80*(1-'User inputs - bird impacts'!$F$63),0)</f>
        <v>#DIV/0!</v>
      </c>
      <c r="L83" s="136" t="e">
        <f>IF(L64="Post-breeding migration",L80*(1-'User inputs - bird impacts'!$F$63),0)</f>
        <v>#DIV/0!</v>
      </c>
      <c r="M83" s="136" t="e">
        <f>IF(M64="Post-breeding migration",M80*(1-'User inputs - bird impacts'!$F$63),0)</f>
        <v>#DIV/0!</v>
      </c>
      <c r="N83" s="136" t="e">
        <f>IF(N64="Post-breeding migration",N80*(1-'User inputs - bird impacts'!$F$63),0)</f>
        <v>#DIV/0!</v>
      </c>
      <c r="O83" s="136" t="e">
        <f>IF(O64="Post-breeding migration",O80*(1-'User inputs - bird impacts'!$F$63),0)</f>
        <v>#DIV/0!</v>
      </c>
      <c r="Q83" s="137" t="e">
        <f t="shared" ref="Q83:Q87" si="46">SUM(D83:O83)</f>
        <v>#DIV/0!</v>
      </c>
      <c r="R83" s="113"/>
      <c r="S83" s="159"/>
      <c r="T83" s="87" t="s">
        <v>905</v>
      </c>
      <c r="V83" s="136">
        <f>IF(V64="Post-breeding migration",V80*(1-'User inputs - bird impacts'!$H$63),0)</f>
        <v>0</v>
      </c>
      <c r="W83" s="136">
        <f>IF(W64="Post-breeding migration",W80*(1-'User inputs - bird impacts'!$H$63),0)</f>
        <v>0</v>
      </c>
      <c r="X83" s="136">
        <f>IF(X64="Post-breeding migration",X80*(1-'User inputs - bird impacts'!$H$63),0)</f>
        <v>0</v>
      </c>
      <c r="Y83" s="136">
        <f>IF(Y64="Post-breeding migration",Y80*(1-'User inputs - bird impacts'!$H$63),0)</f>
        <v>0</v>
      </c>
      <c r="Z83" s="136">
        <f>IF(Z64="Post-breeding migration",Z80*(1-'User inputs - bird impacts'!$H$63),0)</f>
        <v>0</v>
      </c>
      <c r="AA83" s="136">
        <f>IF(AA64="Post-breeding migration",AA80*(1-'User inputs - bird impacts'!$H$63),0)</f>
        <v>0</v>
      </c>
      <c r="AB83" s="136">
        <f>IF(AB64="Post-breeding migration",AB80*(1-'User inputs - bird impacts'!$H$63),0)</f>
        <v>0</v>
      </c>
      <c r="AC83" s="136">
        <f>IF(AC64="Post-breeding migration",AC80*(1-'User inputs - bird impacts'!$H$63),0)</f>
        <v>0</v>
      </c>
      <c r="AD83" s="136" t="e">
        <f>IF(AD64="Post-breeding migration",AD80*(1-'User inputs - bird impacts'!$H$63),0)</f>
        <v>#DIV/0!</v>
      </c>
      <c r="AE83" s="136" t="e">
        <f>IF(AE64="Post-breeding migration",AE80*(1-'User inputs - bird impacts'!$H$63),0)</f>
        <v>#DIV/0!</v>
      </c>
      <c r="AF83" s="136" t="e">
        <f>IF(AF64="Post-breeding migration",AF80*(1-'User inputs - bird impacts'!$H$63),0)</f>
        <v>#DIV/0!</v>
      </c>
      <c r="AG83" s="136">
        <f>IF(AG64="Post-breeding migration",AG80*(1-'User inputs - bird impacts'!$H$63),0)</f>
        <v>0</v>
      </c>
      <c r="AI83" s="137" t="e">
        <f t="shared" ref="AI83:AI87" si="47">SUM(V83:AG83)</f>
        <v>#DIV/0!</v>
      </c>
      <c r="AJ83" s="113"/>
      <c r="AK83" s="159"/>
      <c r="AL83" s="87" t="s">
        <v>698</v>
      </c>
      <c r="AN83" s="136" t="e">
        <f>IF(AN64="Non-breeding",AN80*(1-'User inputs - bird impacts'!$J$63),0)</f>
        <v>#DIV/0!</v>
      </c>
      <c r="AO83" s="136" t="e">
        <f>IF(AO64="Non-breeding",AO80*(1-'User inputs - bird impacts'!$J$63),0)</f>
        <v>#DIV/0!</v>
      </c>
      <c r="AP83" s="136">
        <f>IF(AP64="Non-breeding",AP80*(1-'User inputs - bird impacts'!$J$63),0)</f>
        <v>0</v>
      </c>
      <c r="AQ83" s="136">
        <f>IF(AQ64="Non-breeding",AQ80*(1-'User inputs - bird impacts'!$J$63),0)</f>
        <v>0</v>
      </c>
      <c r="AR83" s="136">
        <f>IF(AR64="Non-breeding",AR80*(1-'User inputs - bird impacts'!$J$63),0)</f>
        <v>0</v>
      </c>
      <c r="AS83" s="136">
        <f>IF(AS64="Non-breeding",AS80*(1-'User inputs - bird impacts'!$J$63),0)</f>
        <v>0</v>
      </c>
      <c r="AT83" s="136">
        <f>IF(AT64="Non-breeding",AT80*(1-'User inputs - bird impacts'!$J$63),0)</f>
        <v>0</v>
      </c>
      <c r="AU83" s="136">
        <f>IF(AU64="Non-breeding",AU80*(1-'User inputs - bird impacts'!$J$63),0)</f>
        <v>0</v>
      </c>
      <c r="AV83" s="136" t="e">
        <f>IF(AV64="Non-breeding",AV80*(1-'User inputs - bird impacts'!$J$63),0)</f>
        <v>#DIV/0!</v>
      </c>
      <c r="AW83" s="136" t="e">
        <f>IF(AW64="Non-breeding",AW80*(1-'User inputs - bird impacts'!$J$63),0)</f>
        <v>#DIV/0!</v>
      </c>
      <c r="AX83" s="136" t="e">
        <f>IF(AX64="Non-breeding",AX80*(1-'User inputs - bird impacts'!$J$63),0)</f>
        <v>#DIV/0!</v>
      </c>
      <c r="AY83" s="136" t="e">
        <f>IF(AY64="Non-breeding",AY80*(1-'User inputs - bird impacts'!$J$63),0)</f>
        <v>#DIV/0!</v>
      </c>
      <c r="BA83" s="137" t="e">
        <f t="shared" ref="BA83:BA85" si="48">SUM(AN83:AY83)</f>
        <v>#DIV/0!</v>
      </c>
      <c r="BB83" s="113"/>
      <c r="BC83" s="159"/>
      <c r="BD83" s="87" t="s">
        <v>698</v>
      </c>
      <c r="BF83" s="136" t="e">
        <f>IF(BF64="Non-breeding",BF80*(1-'User inputs - bird impacts'!$L$63),0)</f>
        <v>#DIV/0!</v>
      </c>
      <c r="BG83" s="136" t="e">
        <f>IF(BG64="Non-breeding",BG80*(1-'User inputs - bird impacts'!$L$63),0)</f>
        <v>#DIV/0!</v>
      </c>
      <c r="BH83" s="136">
        <f>IF(BH64="Non-breeding",BH80*(1-'User inputs - bird impacts'!$L$63),0)</f>
        <v>0</v>
      </c>
      <c r="BI83" s="136">
        <f>IF(BI64="Non-breeding",BI80*(1-'User inputs - bird impacts'!$L$63),0)</f>
        <v>0</v>
      </c>
      <c r="BJ83" s="136">
        <f>IF(BJ64="Non-breeding",BJ80*(1-'User inputs - bird impacts'!$L$63),0)</f>
        <v>0</v>
      </c>
      <c r="BK83" s="136">
        <f>IF(BK64="Non-breeding",BK80*(1-'User inputs - bird impacts'!$L$63),0)</f>
        <v>0</v>
      </c>
      <c r="BL83" s="136">
        <f>IF(BL64="Non-breeding",BL80*(1-'User inputs - bird impacts'!$L$63),0)</f>
        <v>0</v>
      </c>
      <c r="BM83" s="136">
        <f>IF(BM64="Non-breeding",BM80*(1-'User inputs - bird impacts'!$L$63),0)</f>
        <v>0</v>
      </c>
      <c r="BN83" s="136">
        <f>IF(BN64="Non-breeding",BN80*(1-'User inputs - bird impacts'!$L$63),0)</f>
        <v>0</v>
      </c>
      <c r="BO83" s="136">
        <f>IF(BO64="Non-breeding",BO80*(1-'User inputs - bird impacts'!$L$63),0)</f>
        <v>0</v>
      </c>
      <c r="BP83" s="136" t="e">
        <f>IF(BP64="Non-breeding",BP80*(1-'User inputs - bird impacts'!$L$63),0)</f>
        <v>#DIV/0!</v>
      </c>
      <c r="BQ83" s="136" t="e">
        <f>IF(BQ64="Non-breeding",BQ80*(1-'User inputs - bird impacts'!$L$63),0)</f>
        <v>#DIV/0!</v>
      </c>
      <c r="BS83" s="137" t="e">
        <f t="shared" ref="BS83:BS85" si="49">SUM(BF83:BQ83)</f>
        <v>#DIV/0!</v>
      </c>
      <c r="BT83" s="113"/>
      <c r="BU83" s="159"/>
      <c r="BV83" s="87" t="s">
        <v>698</v>
      </c>
      <c r="BX83" s="136" t="e">
        <f>IF(BX64="Non-breeding",BX80*(1-'User inputs - bird impacts'!$N$63),0)</f>
        <v>#DIV/0!</v>
      </c>
      <c r="BY83" s="136" t="e">
        <f>IF(BY64="Non-breeding",BY80*(1-'User inputs - bird impacts'!$N$63),0)</f>
        <v>#DIV/0!</v>
      </c>
      <c r="BZ83" s="136">
        <f>IF(BZ64="Non-breeding",BZ80*(1-'User inputs - bird impacts'!$N$63),0)</f>
        <v>0</v>
      </c>
      <c r="CA83" s="136">
        <f>IF(CA64="Non-breeding",CA80*(1-'User inputs - bird impacts'!$N$63),0)</f>
        <v>0</v>
      </c>
      <c r="CB83" s="136">
        <f>IF(CB64="Non-breeding",CB80*(1-'User inputs - bird impacts'!$N$63),0)</f>
        <v>0</v>
      </c>
      <c r="CC83" s="136">
        <f>IF(CC64="Non-breeding",CC80*(1-'User inputs - bird impacts'!$N$63),0)</f>
        <v>0</v>
      </c>
      <c r="CD83" s="136">
        <f>IF(CD64="Non-breeding",CD80*(1-'User inputs - bird impacts'!$N$63),0)</f>
        <v>0</v>
      </c>
      <c r="CE83" s="136">
        <f>IF(CE64="Non-breeding",CE80*(1-'User inputs - bird impacts'!$N$63),0)</f>
        <v>0</v>
      </c>
      <c r="CF83" s="136" t="e">
        <f>IF(CF64="Non-breeding",CF80*(1-'User inputs - bird impacts'!$N$63),0)</f>
        <v>#DIV/0!</v>
      </c>
      <c r="CG83" s="136" t="e">
        <f>IF(CG64="Non-breeding",CG80*(1-'User inputs - bird impacts'!$N$63),0)</f>
        <v>#DIV/0!</v>
      </c>
      <c r="CH83" s="136" t="e">
        <f>IF(CH64="Non-breeding",CH80*(1-'User inputs - bird impacts'!$N$63),0)</f>
        <v>#DIV/0!</v>
      </c>
      <c r="CI83" s="136" t="e">
        <f>IF(CI64="Non-breeding",CI80*(1-'User inputs - bird impacts'!$N$63),0)</f>
        <v>#DIV/0!</v>
      </c>
      <c r="CK83" s="137" t="e">
        <f t="shared" ref="CK83" si="50">SUM(BX83:CI83)</f>
        <v>#DIV/0!</v>
      </c>
      <c r="CL83" s="113"/>
      <c r="CM83" s="159"/>
      <c r="CN83" s="87" t="s">
        <v>905</v>
      </c>
      <c r="CP83" s="136">
        <f>IF(CP64="Post-breeding migration",CP80*(1-'User inputs - bird impacts'!$P$63),0)</f>
        <v>0</v>
      </c>
      <c r="CQ83" s="136">
        <f>IF(CQ64="Post-breeding migration",CQ80*(1-'User inputs - bird impacts'!$P$63),0)</f>
        <v>0</v>
      </c>
      <c r="CR83" s="136">
        <f>IF(CR64="Post-breeding migration",CR80*(1-'User inputs - bird impacts'!$P$63),0)</f>
        <v>0</v>
      </c>
      <c r="CS83" s="136">
        <f>IF(CS64="Post-breeding migration",CS80*(1-'User inputs - bird impacts'!$P$63),0)</f>
        <v>0</v>
      </c>
      <c r="CT83" s="136">
        <f>IF(CT64="Post-breeding migration",CT80*(1-'User inputs - bird impacts'!$P$63),0)</f>
        <v>0</v>
      </c>
      <c r="CU83" s="136">
        <f>IF(CU64="Post-breeding migration",CU80*(1-'User inputs - bird impacts'!$P$63),0)</f>
        <v>0</v>
      </c>
      <c r="CV83" s="136">
        <f>IF(CV64="Post-breeding migration",CV80*(1-'User inputs - bird impacts'!$P$63),0)</f>
        <v>0</v>
      </c>
      <c r="CW83" s="136" t="e">
        <f>IF(CW64="Post-breeding migration",CW80*(1-'User inputs - bird impacts'!$P$63),0)</f>
        <v>#DIV/0!</v>
      </c>
      <c r="CX83" s="136" t="e">
        <f>IF(CX64="Post-breeding migration",CX80*(1-'User inputs - bird impacts'!$P$63),0)</f>
        <v>#DIV/0!</v>
      </c>
      <c r="CY83" s="136" t="e">
        <f>IF(CY64="Post-breeding migration",CY80*(1-'User inputs - bird impacts'!$P$63),0)</f>
        <v>#DIV/0!</v>
      </c>
      <c r="CZ83" s="136">
        <f>IF(CZ64="Post-breeding migration",CZ80*(1-'User inputs - bird impacts'!$P$63),0)</f>
        <v>0</v>
      </c>
      <c r="DA83" s="136">
        <f>IF(DA64="Post-breeding migration",DA80*(1-'User inputs - bird impacts'!$P$63),0)</f>
        <v>0</v>
      </c>
      <c r="DC83" s="137" t="e">
        <f t="shared" ref="DC83:DC86" si="51">SUM(CP83:DA83)</f>
        <v>#DIV/0!</v>
      </c>
    </row>
    <row r="84" spans="2:107" x14ac:dyDescent="0.25">
      <c r="B84" s="87" t="s">
        <v>906</v>
      </c>
      <c r="D84" s="136" t="e">
        <f>IF(D64="Return migration",D80*(1-'User inputs - bird impacts'!$F$63),0)</f>
        <v>#DIV/0!</v>
      </c>
      <c r="E84" s="136" t="e">
        <f>IF(E64="Return migration",E80*(1-'User inputs - bird impacts'!$F$63),0)</f>
        <v>#DIV/0!</v>
      </c>
      <c r="F84" s="136" t="e">
        <f>IF(F64="Return migration",F80*(1-'User inputs - bird impacts'!$F$63),0)</f>
        <v>#DIV/0!</v>
      </c>
      <c r="G84" s="136" t="e">
        <f>IF(G64="Return migration",G80*(1-'User inputs - bird impacts'!$F$63),0)</f>
        <v>#DIV/0!</v>
      </c>
      <c r="H84" s="136">
        <f>IF(H64="Return migration",H80*(1-'User inputs - bird impacts'!$F$63),0)</f>
        <v>0</v>
      </c>
      <c r="I84" s="136">
        <f>IF(I64="Return migration",I80*(1-'User inputs - bird impacts'!$F$63),0)</f>
        <v>0</v>
      </c>
      <c r="J84" s="136">
        <f>IF(J64="Return migration",J80*(1-'User inputs - bird impacts'!$F$63),0)</f>
        <v>0</v>
      </c>
      <c r="K84" s="136">
        <f>IF(K64="Return migration",K80*(1-'User inputs - bird impacts'!$F$63),0)</f>
        <v>0</v>
      </c>
      <c r="L84" s="136">
        <f>IF(L64="Return migration",L80*(1-'User inputs - bird impacts'!$F$63),0)</f>
        <v>0</v>
      </c>
      <c r="M84" s="136">
        <f>IF(M64="Return migration",M80*(1-'User inputs - bird impacts'!$F$63),0)</f>
        <v>0</v>
      </c>
      <c r="N84" s="136">
        <f>IF(N64="Return migration",N80*(1-'User inputs - bird impacts'!$F$63),0)</f>
        <v>0</v>
      </c>
      <c r="O84" s="136">
        <f>IF(O64="Return migration",O80*(1-'User inputs - bird impacts'!$F$63),0)</f>
        <v>0</v>
      </c>
      <c r="Q84" s="137" t="e">
        <f t="shared" si="46"/>
        <v>#DIV/0!</v>
      </c>
      <c r="R84" s="113"/>
      <c r="S84" s="159"/>
      <c r="T84" s="87" t="s">
        <v>906</v>
      </c>
      <c r="V84" s="136" t="e">
        <f>IF(V64="Return migration",V80*(1-'User inputs - bird impacts'!$H$63),0)</f>
        <v>#DIV/0!</v>
      </c>
      <c r="W84" s="136" t="e">
        <f>IF(W64="Return migration",W80*(1-'User inputs - bird impacts'!$H$63),0)</f>
        <v>#DIV/0!</v>
      </c>
      <c r="X84" s="136" t="e">
        <f>IF(X64="Return migration",X80*(1-'User inputs - bird impacts'!$H$63),0)</f>
        <v>#DIV/0!</v>
      </c>
      <c r="Y84" s="136">
        <f>IF(Y64="Return migration",Y80*(1-'User inputs - bird impacts'!$H$63),0)</f>
        <v>0</v>
      </c>
      <c r="Z84" s="136">
        <f>IF(Z64="Return migration",Z80*(1-'User inputs - bird impacts'!$H$63),0)</f>
        <v>0</v>
      </c>
      <c r="AA84" s="136">
        <f>IF(AA64="Return migration",AA80*(1-'User inputs - bird impacts'!$H$63),0)</f>
        <v>0</v>
      </c>
      <c r="AB84" s="136">
        <f>IF(AB64="Return migration",AB80*(1-'User inputs - bird impacts'!$H$63),0)</f>
        <v>0</v>
      </c>
      <c r="AC84" s="136">
        <f>IF(AC64="Return migration",AC80*(1-'User inputs - bird impacts'!$H$63),0)</f>
        <v>0</v>
      </c>
      <c r="AD84" s="136">
        <f>IF(AD64="Return migration",AD80*(1-'User inputs - bird impacts'!$H$63),0)</f>
        <v>0</v>
      </c>
      <c r="AE84" s="136">
        <f>IF(AE64="Return migration",AE80*(1-'User inputs - bird impacts'!$H$63),0)</f>
        <v>0</v>
      </c>
      <c r="AF84" s="136">
        <f>IF(AF64="Return migration",AF80*(1-'User inputs - bird impacts'!$H$63),0)</f>
        <v>0</v>
      </c>
      <c r="AG84" s="136" t="e">
        <f>IF(AG64="Return migration",AG80*(1-'User inputs - bird impacts'!$H$63),0)</f>
        <v>#DIV/0!</v>
      </c>
      <c r="AI84" s="137" t="e">
        <f t="shared" si="47"/>
        <v>#DIV/0!</v>
      </c>
      <c r="AJ84" s="113"/>
      <c r="AK84" s="159"/>
      <c r="AL84" s="87" t="s">
        <v>897</v>
      </c>
      <c r="AN84" s="136">
        <f>IF(AN64="Non-breeding/breeding",AN80*(1-'User inputs - bird impacts'!$J$63),0)</f>
        <v>0</v>
      </c>
      <c r="AO84" s="136">
        <f>IF(AO64="Non-breeding/breeding",AO80*(1-'User inputs - bird impacts'!$J$63),0)</f>
        <v>0</v>
      </c>
      <c r="AP84" s="136">
        <f>IF(AP64="Non-breeding/breeding",AP80*(1-'User inputs - bird impacts'!$J$63),0)</f>
        <v>0</v>
      </c>
      <c r="AQ84" s="136">
        <f>IF(AQ64="Non-breeding/breeding",AQ80*(1-'User inputs - bird impacts'!$J$63),0)</f>
        <v>0</v>
      </c>
      <c r="AR84" s="136">
        <f>IF(AR64="Non-breeding/breeding",AR80*(1-'User inputs - bird impacts'!$J$63),0)</f>
        <v>0</v>
      </c>
      <c r="AS84" s="136">
        <f>IF(AS64="Non-breeding/breeding",AS80*(1-'User inputs - bird impacts'!$J$63),0)</f>
        <v>0</v>
      </c>
      <c r="AT84" s="136">
        <f>IF(AT64="Non-breeding/breeding",AT80*(1-'User inputs - bird impacts'!$J$63),0)</f>
        <v>0</v>
      </c>
      <c r="AU84" s="136">
        <f>IF(AU64="Non-breeding/breeding",AU80*(1-'User inputs - bird impacts'!$J$63),0)</f>
        <v>0</v>
      </c>
      <c r="AV84" s="136">
        <f>IF(AV64="Non-breeding/breeding",AV80*(1-'User inputs - bird impacts'!$J$63),0)</f>
        <v>0</v>
      </c>
      <c r="AW84" s="136">
        <f>IF(AW64="Non-breeding/breeding",AW80*(1-'User inputs - bird impacts'!$J$63),0)</f>
        <v>0</v>
      </c>
      <c r="AX84" s="136">
        <f>IF(AX64="Non-breeding/breeding",AX80*(1-'User inputs - bird impacts'!$J$63),0)</f>
        <v>0</v>
      </c>
      <c r="AY84" s="136">
        <f>IF(AY64="Non-breeding/breeding",AY80*(1-'User inputs - bird impacts'!$J$63),0)</f>
        <v>0</v>
      </c>
      <c r="BA84" s="137">
        <f t="shared" si="48"/>
        <v>0</v>
      </c>
      <c r="BB84" s="113"/>
      <c r="BC84" s="159"/>
      <c r="BD84" s="87" t="s">
        <v>905</v>
      </c>
      <c r="BF84" s="136">
        <f>IF(BF64="Post-breeding migration",BF80*(1-'User inputs - bird impacts'!$L$63),0)</f>
        <v>0</v>
      </c>
      <c r="BG84" s="136">
        <f>IF(BG64="Post-breeding migration",BG80*(1-'User inputs - bird impacts'!$L$63),0)</f>
        <v>0</v>
      </c>
      <c r="BH84" s="136">
        <f>IF(BH64="Post-breeding migration",BH80*(1-'User inputs - bird impacts'!$L$63),0)</f>
        <v>0</v>
      </c>
      <c r="BI84" s="136">
        <f>IF(BI64="Post-breeding migration",BI80*(1-'User inputs - bird impacts'!$L$63),0)</f>
        <v>0</v>
      </c>
      <c r="BJ84" s="136">
        <f>IF(BJ64="Post-breeding migration",BJ80*(1-'User inputs - bird impacts'!$L$63),0)</f>
        <v>0</v>
      </c>
      <c r="BK84" s="136">
        <f>IF(BK64="Post-breeding migration",BK80*(1-'User inputs - bird impacts'!$L$63),0)</f>
        <v>0</v>
      </c>
      <c r="BL84" s="136">
        <f>IF(BL64="Post-breeding migration",BL80*(1-'User inputs - bird impacts'!$L$63),0)</f>
        <v>0</v>
      </c>
      <c r="BM84" s="136" t="e">
        <f>IF(BM64="Post-breeding migration",BM80*(1-'User inputs - bird impacts'!$L$63),0)</f>
        <v>#DIV/0!</v>
      </c>
      <c r="BN84" s="136" t="e">
        <f>IF(BN64="Post-breeding migration",BN80*(1-'User inputs - bird impacts'!$L$63),0)</f>
        <v>#DIV/0!</v>
      </c>
      <c r="BO84" s="136" t="e">
        <f>IF(BO64="Post-breeding migration",BO80*(1-'User inputs - bird impacts'!$L$63),0)</f>
        <v>#DIV/0!</v>
      </c>
      <c r="BP84" s="136">
        <f>IF(BP64="Post-breeding migration",BP80*(1-'User inputs - bird impacts'!$L$63),0)</f>
        <v>0</v>
      </c>
      <c r="BQ84" s="136">
        <f>IF(BQ64="Post-breeding migration",BQ80*(1-'User inputs - bird impacts'!$L$63),0)</f>
        <v>0</v>
      </c>
      <c r="BS84" s="137" t="e">
        <f t="shared" si="49"/>
        <v>#DIV/0!</v>
      </c>
      <c r="BT84" s="113"/>
      <c r="BU84" s="159"/>
      <c r="BV84" s="87" t="s">
        <v>898</v>
      </c>
      <c r="BX84" s="136">
        <f>IF(BX64="Breeding/non-breeding",BX80*(1-'User inputs - bird impacts'!$N$63),0)</f>
        <v>0</v>
      </c>
      <c r="BY84" s="136">
        <f>IF(BY64="Breeding/non-breeding",BY80*(1-'User inputs - bird impacts'!$N$63),0)</f>
        <v>0</v>
      </c>
      <c r="BZ84" s="136">
        <f>IF(BZ64="Breeding/non-breeding",BZ80*(1-'User inputs - bird impacts'!$N$63),0)</f>
        <v>0</v>
      </c>
      <c r="CA84" s="136">
        <f>IF(CA64="Breeding/non-breeding",CA80*(1-'User inputs - bird impacts'!$N$63),0)</f>
        <v>0</v>
      </c>
      <c r="CB84" s="136">
        <f>IF(CB64="Breeding/non-breeding",CB80*(1-'User inputs - bird impacts'!$N$63),0)</f>
        <v>0</v>
      </c>
      <c r="CC84" s="136">
        <f>IF(CC64="Breeding/non-breeding",CC80*(1-'User inputs - bird impacts'!$N$63),0)</f>
        <v>0</v>
      </c>
      <c r="CD84" s="136">
        <f>IF(CD64="Breeding/non-breeding",CD80*(1-'User inputs - bird impacts'!$N$63),0)</f>
        <v>0</v>
      </c>
      <c r="CE84" s="136">
        <f>IF(CE64="Breeding/non-breeding",CE80*(1-'User inputs - bird impacts'!$N$63),0)</f>
        <v>0</v>
      </c>
      <c r="CF84" s="136">
        <f>IF(CF64="Breeding/non-breeding",CF80*(1-'User inputs - bird impacts'!$N$63),0)</f>
        <v>0</v>
      </c>
      <c r="CG84" s="136">
        <f>IF(CG64="Breeding/non-breeding",CG80*(1-'User inputs - bird impacts'!$N$63),0)</f>
        <v>0</v>
      </c>
      <c r="CH84" s="136">
        <f>IF(CH64="Breeding/non-breeding",CH80*(1-'User inputs - bird impacts'!$N$63),0)</f>
        <v>0</v>
      </c>
      <c r="CI84" s="136">
        <f>IF(CI64="Breeding/non-breeding",CI80*(1-'User inputs - bird impacts'!$N$63),0)</f>
        <v>0</v>
      </c>
      <c r="CK84" s="137">
        <f t="shared" ref="CK84:CK85" si="52">SUM(BX84:CI84)</f>
        <v>0</v>
      </c>
      <c r="CL84" s="113"/>
      <c r="CM84" s="159"/>
      <c r="CN84" s="87" t="s">
        <v>906</v>
      </c>
      <c r="CP84" s="136">
        <f>IF(CP64="Return migration",CP80*(1-'User inputs - bird impacts'!$P$63),0)</f>
        <v>0</v>
      </c>
      <c r="CQ84" s="136">
        <f>IF(CQ64="Return migration",CQ80*(1-'User inputs - bird impacts'!$P$63),0)</f>
        <v>0</v>
      </c>
      <c r="CR84" s="136" t="e">
        <f>IF(CR64="Return migration",CR80*(1-'User inputs - bird impacts'!$P$63),0)</f>
        <v>#DIV/0!</v>
      </c>
      <c r="CS84" s="136" t="e">
        <f>IF(CS64="Return migration",CS80*(1-'User inputs - bird impacts'!$P$63),0)</f>
        <v>#DIV/0!</v>
      </c>
      <c r="CT84" s="136" t="e">
        <f>IF(CT64="Return migration",CT80*(1-'User inputs - bird impacts'!$P$63),0)</f>
        <v>#DIV/0!</v>
      </c>
      <c r="CU84" s="136">
        <f>IF(CU64="Return migration",CU80*(1-'User inputs - bird impacts'!$P$63),0)</f>
        <v>0</v>
      </c>
      <c r="CV84" s="136">
        <f>IF(CV64="Return migration",CV80*(1-'User inputs - bird impacts'!$P$63),0)</f>
        <v>0</v>
      </c>
      <c r="CW84" s="136">
        <f>IF(CW64="Return migration",CW80*(1-'User inputs - bird impacts'!$P$63),0)</f>
        <v>0</v>
      </c>
      <c r="CX84" s="136">
        <f>IF(CX64="Return migration",CX80*(1-'User inputs - bird impacts'!$P$63),0)</f>
        <v>0</v>
      </c>
      <c r="CY84" s="136">
        <f>IF(CY64="Return migration",CY80*(1-'User inputs - bird impacts'!$P$63),0)</f>
        <v>0</v>
      </c>
      <c r="CZ84" s="136">
        <f>IF(CZ64="Return migration",CZ80*(1-'User inputs - bird impacts'!$P$63),0)</f>
        <v>0</v>
      </c>
      <c r="DA84" s="136">
        <f>IF(DA64="Return migration",DA80*(1-'User inputs - bird impacts'!$P$63),0)</f>
        <v>0</v>
      </c>
      <c r="DC84" s="137" t="e">
        <f t="shared" si="51"/>
        <v>#DIV/0!</v>
      </c>
    </row>
    <row r="85" spans="2:107" x14ac:dyDescent="0.25">
      <c r="B85" s="87" t="s">
        <v>908</v>
      </c>
      <c r="D85" s="136">
        <f>IF(D64="Post-breeding/return migration",D80*(1-'User inputs - bird impacts'!$F$63),0)</f>
        <v>0</v>
      </c>
      <c r="E85" s="136">
        <f>IF(E64="Post-breeding/return migration",E80*(1-'User inputs - bird impacts'!$F$63),0)</f>
        <v>0</v>
      </c>
      <c r="F85" s="136">
        <f>IF(F64="Post-breeding/return migration",F80*(1-'User inputs - bird impacts'!$F$63),0)</f>
        <v>0</v>
      </c>
      <c r="G85" s="136">
        <f>IF(G64="Post-breeding/return migration",G80*(1-'User inputs - bird impacts'!$F$63),0)</f>
        <v>0</v>
      </c>
      <c r="H85" s="136">
        <f>IF(H64="Post-breeding/return migration",H80*(1-'User inputs - bird impacts'!$F$63),0)</f>
        <v>0</v>
      </c>
      <c r="I85" s="136">
        <f>IF(I64="Post-breeding/return migration",I80*(1-'User inputs - bird impacts'!$F$63),0)</f>
        <v>0</v>
      </c>
      <c r="J85" s="136">
        <f>IF(J64="Post-breeding/return migration",J80*(1-'User inputs - bird impacts'!$F$63),0)</f>
        <v>0</v>
      </c>
      <c r="K85" s="136">
        <f>IF(K64="Post-breeding/return migration",K80*(1-'User inputs - bird impacts'!$F$63),0)</f>
        <v>0</v>
      </c>
      <c r="L85" s="136">
        <f>IF(L64="Post-breeding/return migration",L80*(1-'User inputs - bird impacts'!$F$63),0)</f>
        <v>0</v>
      </c>
      <c r="M85" s="136">
        <f>IF(M64="Post-breeding/return migration",M80*(1-'User inputs - bird impacts'!$F$63),0)</f>
        <v>0</v>
      </c>
      <c r="N85" s="136">
        <f>IF(N64="Post-breeding/return migration",N80*(1-'User inputs - bird impacts'!$F$63),0)</f>
        <v>0</v>
      </c>
      <c r="O85" s="136">
        <f>IF(O64="Post-breeding/return migration",O80*(1-'User inputs - bird impacts'!$F$63),0)</f>
        <v>0</v>
      </c>
      <c r="Q85" s="137">
        <f t="shared" si="46"/>
        <v>0</v>
      </c>
      <c r="R85" s="113"/>
      <c r="S85" s="159"/>
      <c r="T85" s="87" t="s">
        <v>908</v>
      </c>
      <c r="V85" s="136">
        <f>IF(V64="Post-breeding/return migration",V80*(1-'User inputs - bird impacts'!$H$63),0)</f>
        <v>0</v>
      </c>
      <c r="W85" s="136">
        <f>IF(W64="Post-breeding/return migration",W80*(1-'User inputs - bird impacts'!$H$63),0)</f>
        <v>0</v>
      </c>
      <c r="X85" s="136">
        <f>IF(X64="Post-breeding/return migration",X80*(1-'User inputs - bird impacts'!$H$63),0)</f>
        <v>0</v>
      </c>
      <c r="Y85" s="136">
        <f>IF(Y64="Post-breeding/return migration",Y80*(1-'User inputs - bird impacts'!$H$63),0)</f>
        <v>0</v>
      </c>
      <c r="Z85" s="136">
        <f>IF(Z64="Post-breeding/return migration",Z80*(1-'User inputs - bird impacts'!$H$63),0)</f>
        <v>0</v>
      </c>
      <c r="AA85" s="136">
        <f>IF(AA64="Post-breeding/return migration",AA80*(1-'User inputs - bird impacts'!$H$63),0)</f>
        <v>0</v>
      </c>
      <c r="AB85" s="136">
        <f>IF(AB64="Post-breeding/return migration",AB80*(1-'User inputs - bird impacts'!$H$63),0)</f>
        <v>0</v>
      </c>
      <c r="AC85" s="136">
        <f>IF(AC64="Post-breeding/return migration",AC80*(1-'User inputs - bird impacts'!$H$63),0)</f>
        <v>0</v>
      </c>
      <c r="AD85" s="136">
        <f>IF(AD64="Post-breeding/return migration",AD80*(1-'User inputs - bird impacts'!$H$63),0)</f>
        <v>0</v>
      </c>
      <c r="AE85" s="136">
        <f>IF(AE64="Post-breeding/return migration",AE80*(1-'User inputs - bird impacts'!$H$63),0)</f>
        <v>0</v>
      </c>
      <c r="AF85" s="136">
        <f>IF(AF64="Post-breeding/return migration",AF80*(1-'User inputs - bird impacts'!$H$63),0)</f>
        <v>0</v>
      </c>
      <c r="AG85" s="136">
        <f>IF(AG64="Post-breeding/return migration",AG80*(1-'User inputs - bird impacts'!$H$63),0)</f>
        <v>0</v>
      </c>
      <c r="AI85" s="137">
        <f t="shared" si="47"/>
        <v>0</v>
      </c>
      <c r="AJ85" s="113"/>
      <c r="AK85" s="159"/>
      <c r="AL85" s="87" t="s">
        <v>898</v>
      </c>
      <c r="AN85" s="136">
        <f>IF(AN64="Breeding/non-breeding",AN80*(1-'User inputs - bird impacts'!$J$63),0)</f>
        <v>0</v>
      </c>
      <c r="AO85" s="136">
        <f>IF(AO64="Breeding/non-breeding",AO80*(1-'User inputs - bird impacts'!$J$63),0)</f>
        <v>0</v>
      </c>
      <c r="AP85" s="136">
        <f>IF(AP64="Breeding/non-breeding",AP80*(1-'User inputs - bird impacts'!$J$63),0)</f>
        <v>0</v>
      </c>
      <c r="AQ85" s="136">
        <f>IF(AQ64="Breeding/non-breeding",AQ80*(1-'User inputs - bird impacts'!$J$63),0)</f>
        <v>0</v>
      </c>
      <c r="AR85" s="136">
        <f>IF(AR64="Breeding/non-breeding",AR80*(1-'User inputs - bird impacts'!$J$63),0)</f>
        <v>0</v>
      </c>
      <c r="AS85" s="136">
        <f>IF(AS64="Breeding/non-breeding",AS80*(1-'User inputs - bird impacts'!$J$63),0)</f>
        <v>0</v>
      </c>
      <c r="AT85" s="136">
        <f>IF(AT64="Breeding/non-breeding",AT80*(1-'User inputs - bird impacts'!$J$63),0)</f>
        <v>0</v>
      </c>
      <c r="AU85" s="136">
        <f>IF(AU64="Breeding/non-breeding",AU80*(1-'User inputs - bird impacts'!$J$63),0)</f>
        <v>0</v>
      </c>
      <c r="AV85" s="136">
        <f>IF(AV64="Breeding/non-breeding",AV80*(1-'User inputs - bird impacts'!$J$63),0)</f>
        <v>0</v>
      </c>
      <c r="AW85" s="136">
        <f>IF(AW64="Breeding/non-breeding",AW80*(1-'User inputs - bird impacts'!$J$63),0)</f>
        <v>0</v>
      </c>
      <c r="AX85" s="136">
        <f>IF(AX64="Breeding/non-breeding",AX80*(1-'User inputs - bird impacts'!$J$63),0)</f>
        <v>0</v>
      </c>
      <c r="AY85" s="136">
        <f>IF(AY64="Breeding/non-breeding",AY80*(1-'User inputs - bird impacts'!$J$63),0)</f>
        <v>0</v>
      </c>
      <c r="BA85" s="137">
        <f t="shared" si="48"/>
        <v>0</v>
      </c>
      <c r="BB85" s="113"/>
      <c r="BC85" s="159"/>
      <c r="BD85" s="87" t="s">
        <v>906</v>
      </c>
      <c r="BF85" s="136">
        <f>IF(BF64="Return migration",BF80*(1-'User inputs - bird impacts'!$L$63),0)</f>
        <v>0</v>
      </c>
      <c r="BG85" s="136">
        <f>IF(BG64="Return migration",BG80*(1-'User inputs - bird impacts'!$L$63),0)</f>
        <v>0</v>
      </c>
      <c r="BH85" s="136" t="e">
        <f>IF(BH64="Return migration",BH80*(1-'User inputs - bird impacts'!$L$63),0)</f>
        <v>#DIV/0!</v>
      </c>
      <c r="BI85" s="136" t="e">
        <f>IF(BI64="Return migration",BI80*(1-'User inputs - bird impacts'!$L$63),0)</f>
        <v>#DIV/0!</v>
      </c>
      <c r="BJ85" s="136">
        <f>IF(BJ64="Return migration",BJ80*(1-'User inputs - bird impacts'!$L$63),0)</f>
        <v>0</v>
      </c>
      <c r="BK85" s="136">
        <f>IF(BK64="Return migration",BK80*(1-'User inputs - bird impacts'!$L$63),0)</f>
        <v>0</v>
      </c>
      <c r="BL85" s="136">
        <f>IF(BL64="Return migration",BL80*(1-'User inputs - bird impacts'!$L$63),0)</f>
        <v>0</v>
      </c>
      <c r="BM85" s="136">
        <f>IF(BM64="Return migration",BM80*(1-'User inputs - bird impacts'!$L$63),0)</f>
        <v>0</v>
      </c>
      <c r="BN85" s="136">
        <f>IF(BN64="Return migration",BN80*(1-'User inputs - bird impacts'!$L$63),0)</f>
        <v>0</v>
      </c>
      <c r="BO85" s="136">
        <f>IF(BO64="Return migration",BO80*(1-'User inputs - bird impacts'!$L$63),0)</f>
        <v>0</v>
      </c>
      <c r="BP85" s="136">
        <f>IF(BP64="Return migration",BP80*(1-'User inputs - bird impacts'!$L$63),0)</f>
        <v>0</v>
      </c>
      <c r="BQ85" s="136">
        <f>IF(BQ64="Return migration",BQ80*(1-'User inputs - bird impacts'!$L$63),0)</f>
        <v>0</v>
      </c>
      <c r="BS85" s="137" t="e">
        <f t="shared" si="49"/>
        <v>#DIV/0!</v>
      </c>
      <c r="BT85" s="113"/>
      <c r="BU85" s="159"/>
      <c r="BV85" s="87" t="s">
        <v>897</v>
      </c>
      <c r="BX85" s="136">
        <f>IF(BX64="Non-breeding/breeding",BX80*(1-'User inputs - bird impacts'!$N$63),0)</f>
        <v>0</v>
      </c>
      <c r="BY85" s="136">
        <f>IF(BY64="Non-breeding/breeding",BY80*(1-'User inputs - bird impacts'!$N$63),0)</f>
        <v>0</v>
      </c>
      <c r="BZ85" s="136">
        <f>IF(BZ64="Non-breeding/breeding",BZ80*(1-'User inputs - bird impacts'!$N$63),0)</f>
        <v>0</v>
      </c>
      <c r="CA85" s="136">
        <f>IF(CA64="Non-breeding/breeding",CA80*(1-'User inputs - bird impacts'!$N$63),0)</f>
        <v>0</v>
      </c>
      <c r="CB85" s="136">
        <f>IF(CB64="Non-breeding/breeding",CB80*(1-'User inputs - bird impacts'!$N$63),0)</f>
        <v>0</v>
      </c>
      <c r="CC85" s="136">
        <f>IF(CC64="Non-breeding/breeding",CC80*(1-'User inputs - bird impacts'!$N$63),0)</f>
        <v>0</v>
      </c>
      <c r="CD85" s="136">
        <f>IF(CD64="Non-breeding/breeding",CD80*(1-'User inputs - bird impacts'!$N$63),0)</f>
        <v>0</v>
      </c>
      <c r="CE85" s="136">
        <f>IF(CE64="Non-breeding/breeding",CE80*(1-'User inputs - bird impacts'!$N$63),0)</f>
        <v>0</v>
      </c>
      <c r="CF85" s="136">
        <f>IF(CF64="Non-breeding/breeding",CF80*(1-'User inputs - bird impacts'!$N$63),0)</f>
        <v>0</v>
      </c>
      <c r="CG85" s="136">
        <f>IF(CG64="Non-breeding/breeding",CG80*(1-'User inputs - bird impacts'!$N$63),0)</f>
        <v>0</v>
      </c>
      <c r="CH85" s="136">
        <f>IF(CH64="Non-breeding/breeding",CH80*(1-'User inputs - bird impacts'!$N$63),0)</f>
        <v>0</v>
      </c>
      <c r="CI85" s="136">
        <f>IF(CI64="Non-breeding/breeding",CI80*(1-'User inputs - bird impacts'!$N$63),0)</f>
        <v>0</v>
      </c>
      <c r="CK85" s="137">
        <f t="shared" si="52"/>
        <v>0</v>
      </c>
      <c r="CL85" s="113"/>
      <c r="CM85" s="159"/>
      <c r="CN85" s="87" t="s">
        <v>907</v>
      </c>
      <c r="CP85" s="136">
        <f>IF(CP64="Post-breeding migration/NA",CP80*(1-'User inputs - bird impacts'!$P$63),0)</f>
        <v>0</v>
      </c>
      <c r="CQ85" s="136">
        <f>IF(CQ64="Post-breeding migration/NA",CQ80*(1-'User inputs - bird impacts'!$P$63),0)</f>
        <v>0</v>
      </c>
      <c r="CR85" s="136">
        <f>IF(CR64="Post-breeding migration/NA",CR80*(1-'User inputs - bird impacts'!$P$63),0)</f>
        <v>0</v>
      </c>
      <c r="CS85" s="136">
        <f>IF(CS64="Post-breeding migration/NA",CS80*(1-'User inputs - bird impacts'!$P$63),0)</f>
        <v>0</v>
      </c>
      <c r="CT85" s="136">
        <f>IF(CT64="Post-breeding migration/NA",CT80*(1-'User inputs - bird impacts'!$P$63),0)</f>
        <v>0</v>
      </c>
      <c r="CU85" s="136">
        <f>IF(CU64="Post-breeding migration/NA",CU80*(1-'User inputs - bird impacts'!$P$63),0)</f>
        <v>0</v>
      </c>
      <c r="CV85" s="136">
        <f>IF(CV64="Post-breeding migration/NA",CV80*(1-'User inputs - bird impacts'!$P$63),0)</f>
        <v>0</v>
      </c>
      <c r="CW85" s="136">
        <f>IF(CW64="Post-breeding migration/NA",CW80*(1-'User inputs - bird impacts'!$P$63),0)</f>
        <v>0</v>
      </c>
      <c r="CX85" s="136">
        <f>IF(CX64="Post-breeding migration/NA",CX80*(1-'User inputs - bird impacts'!$P$63),0)</f>
        <v>0</v>
      </c>
      <c r="CY85" s="136">
        <f>IF(CY64="Post-breeding migration/NA",CY80*(1-'User inputs - bird impacts'!$P$63),0)</f>
        <v>0</v>
      </c>
      <c r="CZ85" s="136">
        <f>IF(CZ64="Post-breeding migration/NA",CZ80*(1-'User inputs - bird impacts'!$P$63),0)</f>
        <v>0</v>
      </c>
      <c r="DA85" s="136">
        <f>IF(DA64="Post-breeding migration/NA",DA80*(1-'User inputs - bird impacts'!$P$63),0)</f>
        <v>0</v>
      </c>
      <c r="DC85" s="137">
        <f t="shared" si="51"/>
        <v>0</v>
      </c>
    </row>
    <row r="86" spans="2:107" x14ac:dyDescent="0.25">
      <c r="B86" s="87" t="s">
        <v>899</v>
      </c>
      <c r="D86" s="136">
        <f>IF(D64="Return migration/breeding",D80*(1-'User inputs - bird impacts'!$F$63),0)</f>
        <v>0</v>
      </c>
      <c r="E86" s="136">
        <f>IF(E64="Return migration/breeding",E80*(1-'User inputs - bird impacts'!$F$63),0)</f>
        <v>0</v>
      </c>
      <c r="F86" s="136">
        <f>IF(F64="Return migration/breeding",F80*(1-'User inputs - bird impacts'!$F$63),0)</f>
        <v>0</v>
      </c>
      <c r="G86" s="136">
        <f>IF(G64="Return migration/breeding",G80*(1-'User inputs - bird impacts'!$F$63),0)</f>
        <v>0</v>
      </c>
      <c r="H86" s="136">
        <f>IF(H64="Return migration/breeding",H80*(1-'User inputs - bird impacts'!$F$63),0)</f>
        <v>0</v>
      </c>
      <c r="I86" s="136">
        <f>IF(I64="Return migration/breeding",I80*(1-'User inputs - bird impacts'!$F$63),0)</f>
        <v>0</v>
      </c>
      <c r="J86" s="136">
        <f>IF(J64="Return migration/breeding",J80*(1-'User inputs - bird impacts'!$F$63),0)</f>
        <v>0</v>
      </c>
      <c r="K86" s="136">
        <f>IF(K64="Return migration/breeding",K80*(1-'User inputs - bird impacts'!$F$63),0)</f>
        <v>0</v>
      </c>
      <c r="L86" s="136">
        <f>IF(L64="Return migration/breeding",L80*(1-'User inputs - bird impacts'!$F$63),0)</f>
        <v>0</v>
      </c>
      <c r="M86" s="136">
        <f>IF(M64="Return migration/breeding",M80*(1-'User inputs - bird impacts'!$F$63),0)</f>
        <v>0</v>
      </c>
      <c r="N86" s="136">
        <f>IF(N64="Return migration/breeding",N80*(1-'User inputs - bird impacts'!$F$63),0)</f>
        <v>0</v>
      </c>
      <c r="O86" s="136">
        <f>IF(O64="Return migration/breeding",O80*(1-'User inputs - bird impacts'!$F$63),0)</f>
        <v>0</v>
      </c>
      <c r="Q86" s="137">
        <f t="shared" si="46"/>
        <v>0</v>
      </c>
      <c r="R86" s="113"/>
      <c r="S86" s="159"/>
      <c r="T86" s="87" t="s">
        <v>899</v>
      </c>
      <c r="V86" s="136">
        <f>IF(V64="Return migration/breeding",V80*(1-'User inputs - bird impacts'!$H$63),0)</f>
        <v>0</v>
      </c>
      <c r="W86" s="136">
        <f>IF(W64="Return migration/breeding",W80*(1-'User inputs - bird impacts'!$H$63),0)</f>
        <v>0</v>
      </c>
      <c r="X86" s="136">
        <f>IF(X64="Return migration/breeding",X80*(1-'User inputs - bird impacts'!$H$63),0)</f>
        <v>0</v>
      </c>
      <c r="Y86" s="136">
        <f>IF(Y64="Return migration/breeding",Y80*(1-'User inputs - bird impacts'!$H$63),0)</f>
        <v>0</v>
      </c>
      <c r="Z86" s="136">
        <f>IF(Z64="Return migration/breeding",Z80*(1-'User inputs - bird impacts'!$H$63),0)</f>
        <v>0</v>
      </c>
      <c r="AA86" s="136">
        <f>IF(AA64="Return migration/breeding",AA80*(1-'User inputs - bird impacts'!$H$63),0)</f>
        <v>0</v>
      </c>
      <c r="AB86" s="136">
        <f>IF(AB64="Return migration/breeding",AB80*(1-'User inputs - bird impacts'!$H$63),0)</f>
        <v>0</v>
      </c>
      <c r="AC86" s="136">
        <f>IF(AC64="Return migration/breeding",AC80*(1-'User inputs - bird impacts'!$H$63),0)</f>
        <v>0</v>
      </c>
      <c r="AD86" s="136">
        <f>IF(AD64="Return migration/breeding",AD80*(1-'User inputs - bird impacts'!$H$63),0)</f>
        <v>0</v>
      </c>
      <c r="AE86" s="136">
        <f>IF(AE64="Return migration/breeding",AE80*(1-'User inputs - bird impacts'!$H$63),0)</f>
        <v>0</v>
      </c>
      <c r="AF86" s="136">
        <f>IF(AF64="Return migration/breeding",AF80*(1-'User inputs - bird impacts'!$H$63),0)</f>
        <v>0</v>
      </c>
      <c r="AG86" s="136">
        <f>IF(AG64="Return migration/breeding",AG80*(1-'User inputs - bird impacts'!$H$63),0)</f>
        <v>0</v>
      </c>
      <c r="AI86" s="137">
        <f t="shared" si="47"/>
        <v>0</v>
      </c>
      <c r="AJ86" s="113"/>
      <c r="AK86" s="159"/>
      <c r="BB86" s="113"/>
      <c r="BC86" s="159"/>
      <c r="BD86" s="87" t="s">
        <v>902</v>
      </c>
      <c r="BF86" s="136">
        <f>IF(BF64="Post-breeding migration/non-breeding",BF80*(1-'User inputs - bird impacts'!$L$63),0)</f>
        <v>0</v>
      </c>
      <c r="BG86" s="136">
        <f>IF(BG64="Post-breeding migration/non-breeding",BG80*(1-'User inputs - bird impacts'!$L$63),0)</f>
        <v>0</v>
      </c>
      <c r="BH86" s="136">
        <f>IF(BH64="Post-breeding migration/non-breeding",BH80*(1-'User inputs - bird impacts'!$L$63),0)</f>
        <v>0</v>
      </c>
      <c r="BI86" s="136">
        <f>IF(BI64="Post-breeding migration/non-breeding",BI80*(1-'User inputs - bird impacts'!$L$63),0)</f>
        <v>0</v>
      </c>
      <c r="BJ86" s="136">
        <f>IF(BJ64="Post-breeding migration/non-breeding",BJ80*(1-'User inputs - bird impacts'!$L$63),0)</f>
        <v>0</v>
      </c>
      <c r="BK86" s="136">
        <f>IF(BK64="Post-breeding migration/non-breeding",BK80*(1-'User inputs - bird impacts'!$L$63),0)</f>
        <v>0</v>
      </c>
      <c r="BL86" s="136">
        <f>IF(BL64="Post-breeding migration/non-breeding",BL80*(1-'User inputs - bird impacts'!$L$63),0)</f>
        <v>0</v>
      </c>
      <c r="BM86" s="136">
        <f>IF(BM64="Post-breeding migration/non-breeding",BM80*(1-'User inputs - bird impacts'!$L$63),0)</f>
        <v>0</v>
      </c>
      <c r="BN86" s="136">
        <f>IF(BN64="Post-breeding migration/non-breeding",BN80*(1-'User inputs - bird impacts'!$L$63),0)</f>
        <v>0</v>
      </c>
      <c r="BO86" s="136">
        <f>IF(BO64="Post-breeding migration/non-breeding",BO80*(1-'User inputs - bird impacts'!$L$63),0)</f>
        <v>0</v>
      </c>
      <c r="BP86" s="136">
        <f>IF(BP64="Post-breeding migration/non-breeding",BP80*(1-'User inputs - bird impacts'!$L$63),0)</f>
        <v>0</v>
      </c>
      <c r="BQ86" s="136">
        <f>IF(BQ64="Post-breeding migration/non-breeding",BQ80*(1-'User inputs - bird impacts'!$L$63),0)</f>
        <v>0</v>
      </c>
      <c r="BS86" s="137">
        <f t="shared" ref="BS86:BS88" si="53">SUM(BF86:BQ86)</f>
        <v>0</v>
      </c>
      <c r="BT86" s="113"/>
      <c r="BU86" s="159"/>
      <c r="CL86" s="113"/>
      <c r="CM86" s="159"/>
      <c r="CN86" s="87" t="s">
        <v>903</v>
      </c>
      <c r="CP86" s="136">
        <f>IF(CP64="NA/return migration",CP80*(1-'User inputs - bird impacts'!$P$63),0)</f>
        <v>0</v>
      </c>
      <c r="CQ86" s="136">
        <f>IF(CQ64="NA/return migration",CQ80*(1-'User inputs - bird impacts'!$P$63),0)</f>
        <v>0</v>
      </c>
      <c r="CR86" s="136">
        <f>IF(CR64="NA/return migration",CR80*(1-'User inputs - bird impacts'!$P$63),0)</f>
        <v>0</v>
      </c>
      <c r="CS86" s="136">
        <f>IF(CS64="NA/return migration",CS80*(1-'User inputs - bird impacts'!$P$63),0)</f>
        <v>0</v>
      </c>
      <c r="CT86" s="136">
        <f>IF(CT64="NA/return migration",CT80*(1-'User inputs - bird impacts'!$P$63),0)</f>
        <v>0</v>
      </c>
      <c r="CU86" s="136">
        <f>IF(CU64="NA/return migration",CU80*(1-'User inputs - bird impacts'!$P$63),0)</f>
        <v>0</v>
      </c>
      <c r="CV86" s="136">
        <f>IF(CV64="NA/return migration",CV80*(1-'User inputs - bird impacts'!$P$63),0)</f>
        <v>0</v>
      </c>
      <c r="CW86" s="136">
        <f>IF(CW64="NA/return migration",CW80*(1-'User inputs - bird impacts'!$P$63),0)</f>
        <v>0</v>
      </c>
      <c r="CX86" s="136">
        <f>IF(CX64="NA/return migration",CX80*(1-'User inputs - bird impacts'!$P$63),0)</f>
        <v>0</v>
      </c>
      <c r="CY86" s="136">
        <f>IF(CY64="NA/return migration",CY80*(1-'User inputs - bird impacts'!$P$63),0)</f>
        <v>0</v>
      </c>
      <c r="CZ86" s="136">
        <f>IF(CZ64="NA/return migration",CZ80*(1-'User inputs - bird impacts'!$P$63),0)</f>
        <v>0</v>
      </c>
      <c r="DA86" s="136">
        <f>IF(DA64="NA/return migration",DA80*(1-'User inputs - bird impacts'!$P$63),0)</f>
        <v>0</v>
      </c>
      <c r="DC86" s="137">
        <f t="shared" si="51"/>
        <v>0</v>
      </c>
    </row>
    <row r="87" spans="2:107" x14ac:dyDescent="0.25">
      <c r="B87" s="87" t="s">
        <v>896</v>
      </c>
      <c r="D87" s="136">
        <f>IF(D64="Breeding/post-breeding migration",D80*(1-'User inputs - bird impacts'!$F$63),0)</f>
        <v>0</v>
      </c>
      <c r="E87" s="136">
        <f>IF(E64="Breeding/post-breeding migration",E80*(1-'User inputs - bird impacts'!$F$63),0)</f>
        <v>0</v>
      </c>
      <c r="F87" s="136">
        <f>IF(F64="Breeding/post-breeding migration",F80*(1-'User inputs - bird impacts'!$F$63),0)</f>
        <v>0</v>
      </c>
      <c r="G87" s="136">
        <f>IF(G64="Breeding/post-breeding migration",G80*(1-'User inputs - bird impacts'!$F$63),0)</f>
        <v>0</v>
      </c>
      <c r="H87" s="136">
        <f>IF(H64="Breeding/post-breeding migration",H80*(1-'User inputs - bird impacts'!$F$63),0)</f>
        <v>0</v>
      </c>
      <c r="I87" s="136">
        <f>IF(I64="Breeding/post-breeding migration",I80*(1-'User inputs - bird impacts'!$F$63),0)</f>
        <v>0</v>
      </c>
      <c r="J87" s="136">
        <f>IF(J64="Breeding/post-breeding migration",J80*(1-'User inputs - bird impacts'!$F$63),0)</f>
        <v>0</v>
      </c>
      <c r="K87" s="136">
        <f>IF(K64="Breeding/post-breeding migration",K80*(1-'User inputs - bird impacts'!$F$63),0)</f>
        <v>0</v>
      </c>
      <c r="L87" s="136">
        <f>IF(L64="Breeding/post-breeding migration",L80*(1-'User inputs - bird impacts'!$F$63),0)</f>
        <v>0</v>
      </c>
      <c r="M87" s="136">
        <f>IF(M64="Breeding/post-breeding migration",M80*(1-'User inputs - bird impacts'!$F$63),0)</f>
        <v>0</v>
      </c>
      <c r="N87" s="136">
        <f>IF(N64="Breeding/post-breeding migration",N80*(1-'User inputs - bird impacts'!$F$63),0)</f>
        <v>0</v>
      </c>
      <c r="O87" s="136">
        <f>IF(O64="Breeding/post-breeding migration",O80*(1-'User inputs - bird impacts'!$F$63),0)</f>
        <v>0</v>
      </c>
      <c r="Q87" s="137">
        <f t="shared" si="46"/>
        <v>0</v>
      </c>
      <c r="R87" s="113"/>
      <c r="S87" s="159"/>
      <c r="T87" s="87" t="s">
        <v>896</v>
      </c>
      <c r="V87" s="136">
        <f>IF(V64="Breeding/post-breeding migration",V80*(1-'User inputs - bird impacts'!$H$63),0)</f>
        <v>0</v>
      </c>
      <c r="W87" s="136">
        <f>IF(W64="Breeding/post-breeding migration",W80*(1-'User inputs - bird impacts'!$H$63),0)</f>
        <v>0</v>
      </c>
      <c r="X87" s="136">
        <f>IF(X64="Breeding/post-breeding migration",X80*(1-'User inputs - bird impacts'!$H$63),0)</f>
        <v>0</v>
      </c>
      <c r="Y87" s="136">
        <f>IF(Y64="Breeding/post-breeding migration",Y80*(1-'User inputs - bird impacts'!$H$63),0)</f>
        <v>0</v>
      </c>
      <c r="Z87" s="136">
        <f>IF(Z64="Breeding/post-breeding migration",Z80*(1-'User inputs - bird impacts'!$H$63),0)</f>
        <v>0</v>
      </c>
      <c r="AA87" s="136">
        <f>IF(AA64="Breeding/post-breeding migration",AA80*(1-'User inputs - bird impacts'!$H$63),0)</f>
        <v>0</v>
      </c>
      <c r="AB87" s="136">
        <f>IF(AB64="Breeding/post-breeding migration",AB80*(1-'User inputs - bird impacts'!$H$63),0)</f>
        <v>0</v>
      </c>
      <c r="AC87" s="136">
        <f>IF(AC64="Breeding/post-breeding migration",AC80*(1-'User inputs - bird impacts'!$H$63),0)</f>
        <v>0</v>
      </c>
      <c r="AD87" s="136">
        <f>IF(AD64="Breeding/post-breeding migration",AD80*(1-'User inputs - bird impacts'!$H$63),0)</f>
        <v>0</v>
      </c>
      <c r="AE87" s="136">
        <f>IF(AE64="Breeding/post-breeding migration",AE80*(1-'User inputs - bird impacts'!$H$63),0)</f>
        <v>0</v>
      </c>
      <c r="AF87" s="136">
        <f>IF(AF64="Breeding/post-breeding migration",AF80*(1-'User inputs - bird impacts'!$H$63),0)</f>
        <v>0</v>
      </c>
      <c r="AG87" s="136">
        <f>IF(AG64="Breeding/post-breeding migration",AG80*(1-'User inputs - bird impacts'!$H$63),0)</f>
        <v>0</v>
      </c>
      <c r="AI87" s="137">
        <f t="shared" si="47"/>
        <v>0</v>
      </c>
      <c r="AJ87" s="113"/>
      <c r="AK87" s="159"/>
      <c r="BB87" s="113"/>
      <c r="BC87" s="159"/>
      <c r="BD87" s="87" t="s">
        <v>901</v>
      </c>
      <c r="BF87" s="136">
        <f>IF(BF64="Non-breeding/return migration",BF80*(1-'User inputs - bird impacts'!$L$63),0)</f>
        <v>0</v>
      </c>
      <c r="BG87" s="136">
        <f>IF(BG64="Non-breeding/return migration",BG80*(1-'User inputs - bird impacts'!$L$63),0)</f>
        <v>0</v>
      </c>
      <c r="BH87" s="136">
        <f>IF(BH64="Non-breeding/return migration",BH80*(1-'User inputs - bird impacts'!$L$63),0)</f>
        <v>0</v>
      </c>
      <c r="BI87" s="136">
        <f>IF(BI64="Non-breeding/return migration",BI80*(1-'User inputs - bird impacts'!$L$63),0)</f>
        <v>0</v>
      </c>
      <c r="BJ87" s="136">
        <f>IF(BJ64="Non-breeding/return migration",BJ80*(1-'User inputs - bird impacts'!$L$63),0)</f>
        <v>0</v>
      </c>
      <c r="BK87" s="136">
        <f>IF(BK64="Non-breeding/return migration",BK80*(1-'User inputs - bird impacts'!$L$63),0)</f>
        <v>0</v>
      </c>
      <c r="BL87" s="136">
        <f>IF(BL64="Non-breeding/return migration",BL80*(1-'User inputs - bird impacts'!$L$63),0)</f>
        <v>0</v>
      </c>
      <c r="BM87" s="136">
        <f>IF(BM64="Non-breeding/return migration",BM80*(1-'User inputs - bird impacts'!$L$63),0)</f>
        <v>0</v>
      </c>
      <c r="BN87" s="136">
        <f>IF(BN64="Non-breeding/return migration",BN80*(1-'User inputs - bird impacts'!$L$63),0)</f>
        <v>0</v>
      </c>
      <c r="BO87" s="136">
        <f>IF(BO64="Non-breeding/return migration",BO80*(1-'User inputs - bird impacts'!$L$63),0)</f>
        <v>0</v>
      </c>
      <c r="BP87" s="136">
        <f>IF(BP64="Non-breeding/return migration",BP80*(1-'User inputs - bird impacts'!$L$63),0)</f>
        <v>0</v>
      </c>
      <c r="BQ87" s="136">
        <f>IF(BQ64="Non-breeding/return migration",BQ80*(1-'User inputs - bird impacts'!$L$63),0)</f>
        <v>0</v>
      </c>
      <c r="BS87" s="137">
        <f t="shared" si="53"/>
        <v>0</v>
      </c>
      <c r="BT87" s="113"/>
      <c r="BU87" s="159"/>
      <c r="CL87" s="113"/>
      <c r="CM87" s="159"/>
      <c r="CN87" s="87" t="s">
        <v>899</v>
      </c>
      <c r="CP87" s="136">
        <f>IF(CP64="Return migration/breeding",CP80*(1-'User inputs - bird impacts'!$P$63),0)</f>
        <v>0</v>
      </c>
      <c r="CQ87" s="136">
        <f>IF(CQ64="Return migration/breeding",CQ80*(1-'User inputs - bird impacts'!$P$63),0)</f>
        <v>0</v>
      </c>
      <c r="CR87" s="136">
        <f>IF(CR64="Return migration/breeding",CR80*(1-'User inputs - bird impacts'!$P$63),0)</f>
        <v>0</v>
      </c>
      <c r="CS87" s="136">
        <f>IF(CS64="Return migration/breeding",CS80*(1-'User inputs - bird impacts'!$P$63),0)</f>
        <v>0</v>
      </c>
      <c r="CT87" s="136">
        <f>IF(CT64="Return migration/breeding",CT80*(1-'User inputs - bird impacts'!$P$63),0)</f>
        <v>0</v>
      </c>
      <c r="CU87" s="136">
        <f>IF(CU64="Return migration/breeding",CU80*(1-'User inputs - bird impacts'!$P$63),0)</f>
        <v>0</v>
      </c>
      <c r="CV87" s="136">
        <f>IF(CV64="Return migration/breeding",CV80*(1-'User inputs - bird impacts'!$P$63),0)</f>
        <v>0</v>
      </c>
      <c r="CW87" s="136">
        <f>IF(CW64="Return migration/breeding",CW80*(1-'User inputs - bird impacts'!$P$63),0)</f>
        <v>0</v>
      </c>
      <c r="CX87" s="136">
        <f>IF(CX64="Return migration/breeding",CX80*(1-'User inputs - bird impacts'!$P$63),0)</f>
        <v>0</v>
      </c>
      <c r="CY87" s="136">
        <f>IF(CY64="Return migration/breeding",CY80*(1-'User inputs - bird impacts'!$P$63),0)</f>
        <v>0</v>
      </c>
      <c r="CZ87" s="136">
        <f>IF(CZ64="Return migration/breeding",CZ80*(1-'User inputs - bird impacts'!$P$63),0)</f>
        <v>0</v>
      </c>
      <c r="DA87" s="136">
        <f>IF(DA64="Return migration/breeding",DA80*(1-'User inputs - bird impacts'!$P$63),0)</f>
        <v>0</v>
      </c>
      <c r="DC87" s="137">
        <f t="shared" ref="DC87:DC88" si="54">SUM(CP87:DA87)</f>
        <v>0</v>
      </c>
    </row>
    <row r="88" spans="2:107" x14ac:dyDescent="0.25">
      <c r="R88" s="113"/>
      <c r="S88" s="159"/>
      <c r="AJ88" s="113"/>
      <c r="AK88" s="159"/>
      <c r="BB88" s="113"/>
      <c r="BC88" s="159"/>
      <c r="BD88" s="87" t="s">
        <v>899</v>
      </c>
      <c r="BF88" s="136">
        <f>IF(BF64="Return migration/breeding",BF80*(1-'User inputs - bird impacts'!$L$63),0)</f>
        <v>0</v>
      </c>
      <c r="BG88" s="136">
        <f>IF(BG64="Return migration/breeding",BG80*(1-'User inputs - bird impacts'!$L$63),0)</f>
        <v>0</v>
      </c>
      <c r="BH88" s="136">
        <f>IF(BH64="Return migration/breeding",BH80*(1-'User inputs - bird impacts'!$L$63),0)</f>
        <v>0</v>
      </c>
      <c r="BI88" s="136">
        <f>IF(BI64="Return migration/breeding",BI80*(1-'User inputs - bird impacts'!$L$63),0)</f>
        <v>0</v>
      </c>
      <c r="BJ88" s="136">
        <f>IF(BJ64="Return migration/breeding",BJ80*(1-'User inputs - bird impacts'!$L$63),0)</f>
        <v>0</v>
      </c>
      <c r="BK88" s="136">
        <f>IF(BK64="Return migration/breeding",BK80*(1-'User inputs - bird impacts'!$L$63),0)</f>
        <v>0</v>
      </c>
      <c r="BL88" s="136">
        <f>IF(BL64="Return migration/breeding",BL80*(1-'User inputs - bird impacts'!$L$63),0)</f>
        <v>0</v>
      </c>
      <c r="BM88" s="136">
        <f>IF(BM64="Return migration/breeding",BM80*(1-'User inputs - bird impacts'!$L$63),0)</f>
        <v>0</v>
      </c>
      <c r="BN88" s="136">
        <f>IF(BN64="Return migration/breeding",BN80*(1-'User inputs - bird impacts'!$L$63),0)</f>
        <v>0</v>
      </c>
      <c r="BO88" s="136">
        <f>IF(BO64="Return migration/breeding",BO80*(1-'User inputs - bird impacts'!$L$63),0)</f>
        <v>0</v>
      </c>
      <c r="BP88" s="136">
        <f>IF(BP64="Return migration/breeding",BP80*(1-'User inputs - bird impacts'!$L$63),0)</f>
        <v>0</v>
      </c>
      <c r="BQ88" s="136">
        <f>IF(BQ64="Return migration/breeding",BQ80*(1-'User inputs - bird impacts'!$L$63),0)</f>
        <v>0</v>
      </c>
      <c r="BS88" s="137">
        <f t="shared" si="53"/>
        <v>0</v>
      </c>
      <c r="BT88" s="113"/>
      <c r="BU88" s="159"/>
      <c r="CL88" s="113"/>
      <c r="CM88" s="159"/>
      <c r="CN88" s="87" t="s">
        <v>896</v>
      </c>
      <c r="CP88" s="136">
        <f>IF(CP64="Breeding/post-breeding migration",CP80*(1-'User inputs - bird impacts'!$P$63),0)</f>
        <v>0</v>
      </c>
      <c r="CQ88" s="136">
        <f>IF(CQ64="Breeding/post-breeding migration",CQ80*(1-'User inputs - bird impacts'!$P$63),0)</f>
        <v>0</v>
      </c>
      <c r="CR88" s="136">
        <f>IF(CR64="Breeding/post-breeding migration",CR80*(1-'User inputs - bird impacts'!$P$63),0)</f>
        <v>0</v>
      </c>
      <c r="CS88" s="136">
        <f>IF(CS64="Breeding/post-breeding migration",CS80*(1-'User inputs - bird impacts'!$P$63),0)</f>
        <v>0</v>
      </c>
      <c r="CT88" s="136">
        <f>IF(CT64="Breeding/post-breeding migration",CT80*(1-'User inputs - bird impacts'!$P$63),0)</f>
        <v>0</v>
      </c>
      <c r="CU88" s="136">
        <f>IF(CU64="Breeding/post-breeding migration",CU80*(1-'User inputs - bird impacts'!$P$63),0)</f>
        <v>0</v>
      </c>
      <c r="CV88" s="136">
        <f>IF(CV64="Breeding/post-breeding migration",CV80*(1-'User inputs - bird impacts'!$P$63),0)</f>
        <v>0</v>
      </c>
      <c r="CW88" s="136">
        <f>IF(CW64="Breeding/post-breeding migration",CW80*(1-'User inputs - bird impacts'!$P$63),0)</f>
        <v>0</v>
      </c>
      <c r="CX88" s="136">
        <f>IF(CX64="Breeding/post-breeding migration",CX80*(1-'User inputs - bird impacts'!$P$63),0)</f>
        <v>0</v>
      </c>
      <c r="CY88" s="136">
        <f>IF(CY64="Breeding/post-breeding migration",CY80*(1-'User inputs - bird impacts'!$P$63),0)</f>
        <v>0</v>
      </c>
      <c r="CZ88" s="136">
        <f>IF(CZ64="Breeding/post-breeding migration",CZ80*(1-'User inputs - bird impacts'!$P$63),0)</f>
        <v>0</v>
      </c>
      <c r="DA88" s="136">
        <f>IF(DA64="Breeding/post-breeding migration",DA80*(1-'User inputs - bird impacts'!$P$63),0)</f>
        <v>0</v>
      </c>
      <c r="DC88" s="137">
        <f t="shared" si="54"/>
        <v>0</v>
      </c>
    </row>
    <row r="89" spans="2:107" x14ac:dyDescent="0.25">
      <c r="R89" s="113"/>
      <c r="S89" s="159"/>
      <c r="AJ89" s="113"/>
      <c r="AK89" s="159"/>
      <c r="BB89" s="113"/>
      <c r="BC89" s="159"/>
      <c r="BD89" s="87" t="s">
        <v>896</v>
      </c>
      <c r="BF89" s="136">
        <f>IF(BF64="Breeding/post-breeding migration",BF80*(1-'User inputs - bird impacts'!$L$63),0)</f>
        <v>0</v>
      </c>
      <c r="BG89" s="136">
        <f>IF(BG64="Breeding/post-breeding migration",BG80*(1-'User inputs - bird impacts'!$L$63),0)</f>
        <v>0</v>
      </c>
      <c r="BH89" s="136">
        <f>IF(BH64="Breeding/post-breeding migration",BH80*(1-'User inputs - bird impacts'!$L$63),0)</f>
        <v>0</v>
      </c>
      <c r="BI89" s="136">
        <f>IF(BI64="Breeding/post-breeding migration",BI80*(1-'User inputs - bird impacts'!$L$63),0)</f>
        <v>0</v>
      </c>
      <c r="BJ89" s="136">
        <f>IF(BJ64="Breeding/post-breeding migration",BJ80*(1-'User inputs - bird impacts'!$L$63),0)</f>
        <v>0</v>
      </c>
      <c r="BK89" s="136">
        <f>IF(BK64="Breeding/post-breeding migration",BK80*(1-'User inputs - bird impacts'!$L$63),0)</f>
        <v>0</v>
      </c>
      <c r="BL89" s="136">
        <f>IF(BL64="Breeding/post-breeding migration",BL80*(1-'User inputs - bird impacts'!$L$63),0)</f>
        <v>0</v>
      </c>
      <c r="BM89" s="136">
        <f>IF(BM64="Breeding/post-breeding migration",BM80*(1-'User inputs - bird impacts'!$L$63),0)</f>
        <v>0</v>
      </c>
      <c r="BN89" s="136">
        <f>IF(BN64="Breeding/post-breeding migration",BN80*(1-'User inputs - bird impacts'!$L$63),0)</f>
        <v>0</v>
      </c>
      <c r="BO89" s="136">
        <f>IF(BO64="Breeding/post-breeding migration",BO80*(1-'User inputs - bird impacts'!$L$63),0)</f>
        <v>0</v>
      </c>
      <c r="BP89" s="136">
        <f>IF(BP64="Breeding/post-breeding migration",BP80*(1-'User inputs - bird impacts'!$L$63),0)</f>
        <v>0</v>
      </c>
      <c r="BQ89" s="136">
        <f>IF(BQ64="Breeding/post-breeding migration",BQ80*(1-'User inputs - bird impacts'!$L$63),0)</f>
        <v>0</v>
      </c>
      <c r="BS89" s="137">
        <f t="shared" ref="BS89" si="55">SUM(BF89:BQ89)</f>
        <v>0</v>
      </c>
      <c r="BT89" s="113"/>
      <c r="BU89" s="159"/>
      <c r="CL89" s="113"/>
      <c r="CM89" s="159"/>
    </row>
    <row r="90" spans="2:107" x14ac:dyDescent="0.25">
      <c r="B90" s="119"/>
      <c r="C90" s="119"/>
      <c r="D90" s="119"/>
      <c r="E90" s="119"/>
      <c r="F90" s="119"/>
      <c r="G90" s="119"/>
      <c r="H90" s="119"/>
      <c r="I90" s="119"/>
      <c r="J90" s="119"/>
      <c r="K90" s="119"/>
      <c r="L90" s="119"/>
      <c r="M90" s="119"/>
      <c r="N90" s="119"/>
      <c r="O90" s="119"/>
      <c r="P90" s="119"/>
      <c r="Q90" s="119"/>
      <c r="R90" s="113"/>
      <c r="S90" s="114"/>
      <c r="T90" s="119"/>
      <c r="U90" s="119"/>
      <c r="V90" s="119"/>
      <c r="W90" s="119"/>
      <c r="X90" s="119"/>
      <c r="Y90" s="119"/>
      <c r="Z90" s="119"/>
      <c r="AA90" s="119"/>
      <c r="AB90" s="119"/>
      <c r="AC90" s="119"/>
      <c r="AD90" s="119"/>
      <c r="AE90" s="119"/>
      <c r="AF90" s="119"/>
      <c r="AG90" s="119"/>
      <c r="AH90" s="119"/>
      <c r="AI90" s="119"/>
      <c r="AJ90" s="113"/>
      <c r="AK90" s="114"/>
      <c r="AL90" s="119"/>
      <c r="AM90" s="119"/>
      <c r="AN90" s="119"/>
      <c r="AO90" s="119"/>
      <c r="AP90" s="119"/>
      <c r="AQ90" s="119"/>
      <c r="AR90" s="119"/>
      <c r="AS90" s="119"/>
      <c r="AT90" s="119"/>
      <c r="AU90" s="119"/>
      <c r="AV90" s="119"/>
      <c r="AW90" s="119"/>
      <c r="AX90" s="119"/>
      <c r="AY90" s="119"/>
      <c r="AZ90" s="119"/>
      <c r="BA90" s="119"/>
      <c r="BB90" s="113"/>
      <c r="BC90" s="114"/>
      <c r="BD90" s="119"/>
      <c r="BE90" s="119"/>
      <c r="BF90" s="119"/>
      <c r="BG90" s="119"/>
      <c r="BH90" s="119"/>
      <c r="BI90" s="119"/>
      <c r="BJ90" s="119"/>
      <c r="BK90" s="119"/>
      <c r="BL90" s="119"/>
      <c r="BM90" s="119"/>
      <c r="BN90" s="119"/>
      <c r="BO90" s="119"/>
      <c r="BP90" s="119"/>
      <c r="BQ90" s="119"/>
      <c r="BR90" s="119"/>
      <c r="BS90" s="119"/>
      <c r="BT90" s="113"/>
      <c r="BU90" s="114"/>
      <c r="BV90" s="119"/>
      <c r="BW90" s="119"/>
      <c r="BX90" s="119"/>
      <c r="BY90" s="119"/>
      <c r="BZ90" s="119"/>
      <c r="CA90" s="119"/>
      <c r="CB90" s="119"/>
      <c r="CC90" s="119"/>
      <c r="CD90" s="119"/>
      <c r="CE90" s="119"/>
      <c r="CF90" s="119"/>
      <c r="CG90" s="119"/>
      <c r="CH90" s="119"/>
      <c r="CI90" s="119"/>
      <c r="CJ90" s="119"/>
      <c r="CK90" s="119"/>
      <c r="CL90" s="113"/>
      <c r="CM90" s="114"/>
      <c r="CN90" s="119"/>
      <c r="CO90" s="119"/>
      <c r="CP90" s="119"/>
      <c r="CQ90" s="119"/>
      <c r="CR90" s="119"/>
      <c r="CS90" s="119"/>
      <c r="CT90" s="119"/>
      <c r="CU90" s="119"/>
      <c r="CV90" s="119"/>
      <c r="CW90" s="119"/>
      <c r="CX90" s="119"/>
      <c r="CY90" s="119"/>
      <c r="CZ90" s="119"/>
      <c r="DA90" s="119"/>
      <c r="DB90" s="119"/>
      <c r="DC90" s="119"/>
    </row>
    <row r="91" spans="2:107" x14ac:dyDescent="0.25">
      <c r="B91" s="120"/>
      <c r="C91" s="120"/>
      <c r="D91" s="120"/>
      <c r="E91" s="120"/>
      <c r="F91" s="120"/>
      <c r="G91" s="120"/>
      <c r="H91" s="120"/>
      <c r="I91" s="120"/>
      <c r="J91" s="120"/>
      <c r="K91" s="120"/>
      <c r="L91" s="120"/>
      <c r="M91" s="120"/>
      <c r="N91" s="120"/>
      <c r="O91" s="120"/>
      <c r="P91" s="120"/>
      <c r="Q91" s="120"/>
      <c r="R91" s="113"/>
      <c r="S91" s="114"/>
      <c r="T91" s="120"/>
      <c r="U91" s="120"/>
      <c r="V91" s="120"/>
      <c r="W91" s="120"/>
      <c r="X91" s="120"/>
      <c r="Y91" s="120"/>
      <c r="Z91" s="120"/>
      <c r="AA91" s="120"/>
      <c r="AB91" s="120"/>
      <c r="AC91" s="120"/>
      <c r="AD91" s="120"/>
      <c r="AE91" s="120"/>
      <c r="AF91" s="120"/>
      <c r="AG91" s="120"/>
      <c r="AH91" s="120"/>
      <c r="AI91" s="120"/>
      <c r="AJ91" s="113"/>
      <c r="AK91" s="114"/>
      <c r="AL91" s="120"/>
      <c r="AM91" s="120"/>
      <c r="AN91" s="120"/>
      <c r="AO91" s="120"/>
      <c r="AP91" s="120"/>
      <c r="AQ91" s="120"/>
      <c r="AR91" s="120"/>
      <c r="AS91" s="120"/>
      <c r="AT91" s="120"/>
      <c r="AU91" s="120"/>
      <c r="AV91" s="120"/>
      <c r="AW91" s="120"/>
      <c r="AX91" s="120"/>
      <c r="AY91" s="120"/>
      <c r="AZ91" s="120"/>
      <c r="BA91" s="120"/>
      <c r="BB91" s="113"/>
      <c r="BC91" s="114"/>
      <c r="BD91" s="120"/>
      <c r="BE91" s="120"/>
      <c r="BF91" s="120"/>
      <c r="BG91" s="120"/>
      <c r="BH91" s="120"/>
      <c r="BI91" s="120"/>
      <c r="BJ91" s="120"/>
      <c r="BK91" s="120"/>
      <c r="BL91" s="120"/>
      <c r="BM91" s="120"/>
      <c r="BN91" s="120"/>
      <c r="BO91" s="120"/>
      <c r="BP91" s="120"/>
      <c r="BQ91" s="120"/>
      <c r="BR91" s="120"/>
      <c r="BS91" s="120"/>
      <c r="BT91" s="113"/>
      <c r="BU91" s="114"/>
      <c r="BV91" s="120"/>
      <c r="BW91" s="120"/>
      <c r="BX91" s="120"/>
      <c r="BY91" s="120"/>
      <c r="BZ91" s="120"/>
      <c r="CA91" s="120"/>
      <c r="CB91" s="120"/>
      <c r="CC91" s="120"/>
      <c r="CD91" s="120"/>
      <c r="CE91" s="120"/>
      <c r="CF91" s="120"/>
      <c r="CG91" s="120"/>
      <c r="CH91" s="120"/>
      <c r="CI91" s="120"/>
      <c r="CJ91" s="120"/>
      <c r="CK91" s="120"/>
      <c r="CL91" s="113"/>
      <c r="CM91" s="114"/>
      <c r="CN91" s="120"/>
      <c r="CO91" s="120"/>
      <c r="CP91" s="120"/>
      <c r="CQ91" s="120"/>
      <c r="CR91" s="120"/>
      <c r="CS91" s="120"/>
      <c r="CT91" s="120"/>
      <c r="CU91" s="120"/>
      <c r="CV91" s="120"/>
      <c r="CW91" s="120"/>
      <c r="CX91" s="120"/>
      <c r="CY91" s="120"/>
      <c r="CZ91" s="120"/>
      <c r="DA91" s="120"/>
      <c r="DB91" s="120"/>
      <c r="DC91" s="120"/>
    </row>
    <row r="92" spans="2:107" ht="18.75" x14ac:dyDescent="0.3">
      <c r="B92" s="56" t="s">
        <v>311</v>
      </c>
      <c r="D92" s="89"/>
      <c r="R92" s="113"/>
      <c r="S92" s="114"/>
      <c r="T92" s="56" t="s">
        <v>313</v>
      </c>
      <c r="V92" s="89"/>
      <c r="AJ92" s="113"/>
      <c r="AK92" s="114"/>
      <c r="AL92" s="56" t="s">
        <v>669</v>
      </c>
      <c r="AN92" s="89"/>
      <c r="BB92" s="113"/>
      <c r="BC92" s="114"/>
      <c r="BD92" s="56" t="s">
        <v>673</v>
      </c>
      <c r="BF92" s="89"/>
      <c r="BT92" s="113"/>
      <c r="BU92" s="114"/>
      <c r="BV92" s="56" t="s">
        <v>676</v>
      </c>
      <c r="BX92" s="89"/>
      <c r="CL92" s="113"/>
      <c r="CM92" s="114"/>
      <c r="CN92" s="56" t="s">
        <v>679</v>
      </c>
      <c r="CP92" s="89"/>
    </row>
    <row r="93" spans="2:107" x14ac:dyDescent="0.25">
      <c r="D93" s="89"/>
      <c r="R93" s="113"/>
      <c r="S93" s="114"/>
      <c r="V93" s="89"/>
      <c r="AJ93" s="113"/>
      <c r="AK93" s="114"/>
      <c r="AN93" s="89"/>
      <c r="BB93" s="113"/>
      <c r="BC93" s="114"/>
      <c r="BF93" s="89"/>
      <c r="BT93" s="113"/>
      <c r="BU93" s="114"/>
      <c r="BX93" s="89"/>
      <c r="CL93" s="113"/>
      <c r="CM93" s="114"/>
      <c r="CP93" s="89"/>
    </row>
    <row r="94" spans="2:107" x14ac:dyDescent="0.25">
      <c r="B94" s="89" t="s">
        <v>297</v>
      </c>
      <c r="R94" s="113"/>
      <c r="S94" s="114"/>
      <c r="T94" s="89" t="s">
        <v>297</v>
      </c>
      <c r="AJ94" s="113"/>
      <c r="AK94" s="114"/>
      <c r="AL94" s="89" t="s">
        <v>297</v>
      </c>
      <c r="BB94" s="113"/>
      <c r="BC94" s="114"/>
      <c r="BD94" s="89" t="s">
        <v>297</v>
      </c>
      <c r="BT94" s="113"/>
      <c r="BU94" s="114"/>
      <c r="BV94" s="89" t="s">
        <v>297</v>
      </c>
      <c r="CL94" s="113"/>
      <c r="CM94" s="114"/>
      <c r="CN94" s="89" t="s">
        <v>297</v>
      </c>
    </row>
    <row r="95" spans="2:107" x14ac:dyDescent="0.25">
      <c r="B95" s="87" t="s">
        <v>18</v>
      </c>
      <c r="C95" s="59" t="s">
        <v>16</v>
      </c>
      <c r="R95" s="113"/>
      <c r="S95" s="114"/>
      <c r="T95" s="87" t="s">
        <v>18</v>
      </c>
      <c r="U95" s="59" t="s">
        <v>13</v>
      </c>
      <c r="AJ95" s="113"/>
      <c r="AK95" s="114"/>
      <c r="AL95" s="87" t="s">
        <v>18</v>
      </c>
      <c r="AM95" s="59" t="s">
        <v>670</v>
      </c>
      <c r="BB95" s="113"/>
      <c r="BC95" s="114"/>
      <c r="BD95" s="87" t="s">
        <v>18</v>
      </c>
      <c r="BE95" s="59" t="s">
        <v>680</v>
      </c>
      <c r="BT95" s="113"/>
      <c r="BU95" s="114"/>
      <c r="BV95" s="87" t="s">
        <v>18</v>
      </c>
      <c r="BW95" s="59" t="s">
        <v>681</v>
      </c>
      <c r="CL95" s="113"/>
      <c r="CM95" s="114"/>
      <c r="CN95" s="87" t="s">
        <v>18</v>
      </c>
      <c r="CO95" s="59" t="s">
        <v>682</v>
      </c>
    </row>
    <row r="96" spans="2:107" x14ac:dyDescent="0.25">
      <c r="B96" s="87" t="s">
        <v>298</v>
      </c>
      <c r="C96" s="59">
        <f>'Default parameters'!C8</f>
        <v>13.1</v>
      </c>
      <c r="R96" s="113"/>
      <c r="S96" s="114"/>
      <c r="T96" s="87" t="s">
        <v>298</v>
      </c>
      <c r="U96" s="59">
        <f>'Default parameters'!D8</f>
        <v>14.9</v>
      </c>
      <c r="AJ96" s="113"/>
      <c r="AK96" s="114"/>
      <c r="AL96" s="87" t="s">
        <v>298</v>
      </c>
      <c r="AM96" s="59">
        <f>'Default parameters'!$E$8</f>
        <v>13.7</v>
      </c>
      <c r="BB96" s="113"/>
      <c r="BC96" s="114"/>
      <c r="BD96" s="87" t="s">
        <v>298</v>
      </c>
      <c r="BE96" s="59">
        <f>'Default parameters'!$F$8</f>
        <v>13.1</v>
      </c>
      <c r="BT96" s="113"/>
      <c r="BU96" s="114"/>
      <c r="BV96" s="87" t="s">
        <v>298</v>
      </c>
      <c r="BW96" s="59">
        <f>'Default parameters'!$G$8</f>
        <v>12.8</v>
      </c>
      <c r="CL96" s="113"/>
      <c r="CM96" s="114"/>
      <c r="CN96" s="87" t="s">
        <v>298</v>
      </c>
      <c r="CO96" s="59">
        <f>'Default parameters'!$H$8</f>
        <v>14.1</v>
      </c>
    </row>
    <row r="97" spans="2:105" x14ac:dyDescent="0.25">
      <c r="B97" s="87" t="s">
        <v>299</v>
      </c>
      <c r="C97" s="59">
        <f>'User inputs - bird impacts'!F110</f>
        <v>0</v>
      </c>
      <c r="R97" s="113"/>
      <c r="S97" s="114"/>
      <c r="T97" s="87" t="s">
        <v>299</v>
      </c>
      <c r="U97" s="60">
        <f>'User inputs - bird impacts'!H110</f>
        <v>0</v>
      </c>
      <c r="AJ97" s="113"/>
      <c r="AK97" s="114"/>
      <c r="AL97" s="87" t="s">
        <v>299</v>
      </c>
      <c r="AM97" s="60">
        <f>'User inputs - bird impacts'!J110</f>
        <v>0</v>
      </c>
      <c r="BB97" s="113"/>
      <c r="BC97" s="114"/>
      <c r="BD97" s="87" t="s">
        <v>299</v>
      </c>
      <c r="BE97" s="60">
        <f>'User inputs - bird impacts'!$L$110</f>
        <v>0</v>
      </c>
      <c r="BT97" s="113"/>
      <c r="BU97" s="114"/>
      <c r="BV97" s="87" t="s">
        <v>299</v>
      </c>
      <c r="BW97" s="60">
        <f>'User inputs - bird impacts'!$N$110</f>
        <v>0</v>
      </c>
      <c r="CL97" s="113"/>
      <c r="CM97" s="114"/>
      <c r="CN97" s="87" t="s">
        <v>299</v>
      </c>
      <c r="CO97" s="60">
        <f>'User inputs - bird impacts'!$P$110</f>
        <v>0</v>
      </c>
    </row>
    <row r="98" spans="2:105" x14ac:dyDescent="0.25">
      <c r="C98" s="92"/>
      <c r="R98" s="113"/>
      <c r="S98" s="114"/>
      <c r="U98" s="92"/>
      <c r="AJ98" s="113"/>
      <c r="AK98" s="114"/>
      <c r="AM98" s="92"/>
      <c r="BB98" s="113"/>
      <c r="BC98" s="114"/>
      <c r="BE98" s="92"/>
      <c r="BT98" s="113"/>
      <c r="BU98" s="114"/>
      <c r="BW98" s="92"/>
      <c r="CL98" s="113"/>
      <c r="CM98" s="114"/>
      <c r="CO98" s="92"/>
    </row>
    <row r="99" spans="2:105" x14ac:dyDescent="0.25">
      <c r="B99" s="89" t="s">
        <v>33</v>
      </c>
      <c r="C99" s="124"/>
      <c r="D99" s="125"/>
      <c r="R99" s="113"/>
      <c r="S99" s="114"/>
      <c r="T99" s="89" t="s">
        <v>33</v>
      </c>
      <c r="U99" s="124"/>
      <c r="V99" s="125"/>
      <c r="AJ99" s="113"/>
      <c r="AK99" s="114"/>
      <c r="AL99" s="89" t="s">
        <v>33</v>
      </c>
      <c r="AM99" s="124"/>
      <c r="AN99" s="125"/>
      <c r="BB99" s="113"/>
      <c r="BC99" s="114"/>
      <c r="BD99" s="89" t="s">
        <v>33</v>
      </c>
      <c r="BE99" s="124"/>
      <c r="BF99" s="125"/>
      <c r="BT99" s="113"/>
      <c r="BU99" s="114"/>
      <c r="BV99" s="89" t="s">
        <v>33</v>
      </c>
      <c r="BW99" s="124"/>
      <c r="BX99" s="125"/>
      <c r="CL99" s="113"/>
      <c r="CM99" s="114"/>
      <c r="CN99" s="89" t="s">
        <v>33</v>
      </c>
      <c r="CO99" s="124"/>
      <c r="CP99" s="125"/>
    </row>
    <row r="100" spans="2:105" x14ac:dyDescent="0.25">
      <c r="B100" s="87" t="s">
        <v>300</v>
      </c>
      <c r="C100" s="59">
        <f>'User inputs - run and wind farm'!$G$15</f>
        <v>0</v>
      </c>
      <c r="D100" s="125"/>
      <c r="R100" s="113"/>
      <c r="S100" s="114"/>
      <c r="T100" s="87" t="s">
        <v>300</v>
      </c>
      <c r="U100" s="59">
        <f>'User inputs - run and wind farm'!$G$15</f>
        <v>0</v>
      </c>
      <c r="V100" s="125"/>
      <c r="AJ100" s="113"/>
      <c r="AK100" s="114"/>
      <c r="AL100" s="87" t="s">
        <v>300</v>
      </c>
      <c r="AM100" s="59">
        <f>'User inputs - run and wind farm'!$G$15</f>
        <v>0</v>
      </c>
      <c r="AN100" s="125"/>
      <c r="BB100" s="113"/>
      <c r="BC100" s="114"/>
      <c r="BD100" s="87" t="s">
        <v>300</v>
      </c>
      <c r="BE100" s="59">
        <f>'User inputs - run and wind farm'!$G$15</f>
        <v>0</v>
      </c>
      <c r="BF100" s="125"/>
      <c r="BT100" s="113"/>
      <c r="BU100" s="114"/>
      <c r="BV100" s="87" t="s">
        <v>300</v>
      </c>
      <c r="BW100" s="59">
        <f>'User inputs - run and wind farm'!$G$15</f>
        <v>0</v>
      </c>
      <c r="BX100" s="125"/>
      <c r="CL100" s="113"/>
      <c r="CM100" s="114"/>
      <c r="CN100" s="87" t="s">
        <v>300</v>
      </c>
      <c r="CO100" s="59">
        <f>'User inputs - run and wind farm'!$G$15</f>
        <v>0</v>
      </c>
      <c r="CP100" s="125"/>
    </row>
    <row r="101" spans="2:105" x14ac:dyDescent="0.25">
      <c r="B101" s="87" t="s">
        <v>21</v>
      </c>
      <c r="C101" s="59">
        <f>'User inputs - run and wind farm'!$G$17</f>
        <v>0</v>
      </c>
      <c r="D101" s="125"/>
      <c r="R101" s="113"/>
      <c r="S101" s="114"/>
      <c r="T101" s="87" t="s">
        <v>21</v>
      </c>
      <c r="U101" s="59">
        <f>'User inputs - run and wind farm'!$G$17</f>
        <v>0</v>
      </c>
      <c r="V101" s="125"/>
      <c r="AJ101" s="113"/>
      <c r="AK101" s="114"/>
      <c r="AL101" s="87" t="s">
        <v>21</v>
      </c>
      <c r="AM101" s="59">
        <f>'User inputs - run and wind farm'!$G$17</f>
        <v>0</v>
      </c>
      <c r="AN101" s="125"/>
      <c r="BB101" s="113"/>
      <c r="BC101" s="114"/>
      <c r="BD101" s="87" t="s">
        <v>21</v>
      </c>
      <c r="BE101" s="59">
        <f>'User inputs - run and wind farm'!$G$17</f>
        <v>0</v>
      </c>
      <c r="BF101" s="125"/>
      <c r="BT101" s="113"/>
      <c r="BU101" s="114"/>
      <c r="BV101" s="87" t="s">
        <v>21</v>
      </c>
      <c r="BW101" s="59">
        <f>'User inputs - run and wind farm'!$G$17</f>
        <v>0</v>
      </c>
      <c r="BX101" s="125"/>
      <c r="CL101" s="113"/>
      <c r="CM101" s="114"/>
      <c r="CN101" s="87" t="s">
        <v>21</v>
      </c>
      <c r="CO101" s="59">
        <f>'User inputs - run and wind farm'!$G$17</f>
        <v>0</v>
      </c>
      <c r="CP101" s="125"/>
    </row>
    <row r="102" spans="2:105" x14ac:dyDescent="0.25">
      <c r="B102" s="87" t="s">
        <v>301</v>
      </c>
      <c r="C102" s="59">
        <f>'User inputs - run and wind farm'!$G$19/2</f>
        <v>0</v>
      </c>
      <c r="D102" s="125"/>
      <c r="R102" s="113"/>
      <c r="S102" s="114"/>
      <c r="T102" s="87" t="s">
        <v>301</v>
      </c>
      <c r="U102" s="59">
        <f>'User inputs - run and wind farm'!$G$19/2</f>
        <v>0</v>
      </c>
      <c r="V102" s="125"/>
      <c r="AJ102" s="113"/>
      <c r="AK102" s="114"/>
      <c r="AL102" s="87" t="s">
        <v>301</v>
      </c>
      <c r="AM102" s="59">
        <f>'User inputs - run and wind farm'!$G$19/2</f>
        <v>0</v>
      </c>
      <c r="AN102" s="125"/>
      <c r="BB102" s="113"/>
      <c r="BC102" s="114"/>
      <c r="BD102" s="87" t="s">
        <v>301</v>
      </c>
      <c r="BE102" s="59">
        <f>'User inputs - run and wind farm'!$G$19/2</f>
        <v>0</v>
      </c>
      <c r="BF102" s="125"/>
      <c r="BT102" s="113"/>
      <c r="BU102" s="114"/>
      <c r="BV102" s="87" t="s">
        <v>301</v>
      </c>
      <c r="BW102" s="59">
        <f>'User inputs - run and wind farm'!$G$19/2</f>
        <v>0</v>
      </c>
      <c r="BX102" s="125"/>
      <c r="CL102" s="113"/>
      <c r="CM102" s="114"/>
      <c r="CN102" s="87" t="s">
        <v>301</v>
      </c>
      <c r="CO102" s="59">
        <f>'User inputs - run and wind farm'!$G$19/2</f>
        <v>0</v>
      </c>
      <c r="CP102" s="125"/>
    </row>
    <row r="103" spans="2:105" x14ac:dyDescent="0.25">
      <c r="B103" s="87" t="s">
        <v>302</v>
      </c>
      <c r="C103" s="59">
        <f>'User inputs - run and wind farm'!$G$30</f>
        <v>0</v>
      </c>
      <c r="D103" s="125"/>
      <c r="R103" s="113"/>
      <c r="S103" s="114"/>
      <c r="T103" s="87" t="s">
        <v>302</v>
      </c>
      <c r="U103" s="59">
        <f>'User inputs - run and wind farm'!$G$30</f>
        <v>0</v>
      </c>
      <c r="V103" s="125"/>
      <c r="AJ103" s="113"/>
      <c r="AK103" s="114"/>
      <c r="AL103" s="87" t="s">
        <v>302</v>
      </c>
      <c r="AM103" s="59">
        <f>'User inputs - run and wind farm'!$G$30</f>
        <v>0</v>
      </c>
      <c r="AN103" s="125"/>
      <c r="BB103" s="113"/>
      <c r="BC103" s="114"/>
      <c r="BD103" s="87" t="s">
        <v>302</v>
      </c>
      <c r="BE103" s="59">
        <f>'User inputs - run and wind farm'!$G$30</f>
        <v>0</v>
      </c>
      <c r="BF103" s="125"/>
      <c r="BT103" s="113"/>
      <c r="BU103" s="114"/>
      <c r="BV103" s="87" t="s">
        <v>302</v>
      </c>
      <c r="BW103" s="59">
        <f>'User inputs - run and wind farm'!$G$30</f>
        <v>0</v>
      </c>
      <c r="BX103" s="125"/>
      <c r="CL103" s="113"/>
      <c r="CM103" s="114"/>
      <c r="CN103" s="87" t="s">
        <v>302</v>
      </c>
      <c r="CO103" s="59">
        <f>'User inputs - run and wind farm'!$G$30</f>
        <v>0</v>
      </c>
      <c r="CP103" s="125"/>
    </row>
    <row r="104" spans="2:105" ht="17.25" x14ac:dyDescent="0.25">
      <c r="B104" s="87" t="s">
        <v>891</v>
      </c>
      <c r="C104" s="59">
        <f>C101*PI()*C102*C102</f>
        <v>0</v>
      </c>
      <c r="D104" s="125"/>
      <c r="R104" s="113"/>
      <c r="S104" s="114"/>
      <c r="T104" s="87" t="s">
        <v>891</v>
      </c>
      <c r="U104" s="59">
        <f>U101*PI()*U102*U102</f>
        <v>0</v>
      </c>
      <c r="V104" s="125"/>
      <c r="AJ104" s="113"/>
      <c r="AK104" s="114"/>
      <c r="AL104" s="87" t="s">
        <v>891</v>
      </c>
      <c r="AM104" s="59">
        <f>AM101*PI()*AM102*AM102</f>
        <v>0</v>
      </c>
      <c r="AN104" s="125"/>
      <c r="BB104" s="113"/>
      <c r="BC104" s="114"/>
      <c r="BD104" s="87" t="s">
        <v>891</v>
      </c>
      <c r="BE104" s="59">
        <f>BE101*PI()*BE102*BE102</f>
        <v>0</v>
      </c>
      <c r="BF104" s="125"/>
      <c r="BT104" s="113"/>
      <c r="BU104" s="114"/>
      <c r="BV104" s="87" t="s">
        <v>891</v>
      </c>
      <c r="BW104" s="59">
        <f>BW101*PI()*BW102*BW102</f>
        <v>0</v>
      </c>
      <c r="BX104" s="125"/>
      <c r="CL104" s="113"/>
      <c r="CM104" s="114"/>
      <c r="CN104" s="87" t="s">
        <v>891</v>
      </c>
      <c r="CO104" s="59">
        <f>CO101*PI()*CO102*CO102</f>
        <v>0</v>
      </c>
      <c r="CP104" s="125"/>
    </row>
    <row r="105" spans="2:105" x14ac:dyDescent="0.25">
      <c r="C105" s="126"/>
      <c r="D105" s="125"/>
      <c r="R105" s="113"/>
      <c r="S105" s="114"/>
      <c r="U105" s="126"/>
      <c r="V105" s="125"/>
      <c r="AJ105" s="113"/>
      <c r="AK105" s="114"/>
      <c r="AM105" s="126"/>
      <c r="AN105" s="125"/>
      <c r="BB105" s="113"/>
      <c r="BC105" s="114"/>
      <c r="BE105" s="126"/>
      <c r="BF105" s="125"/>
      <c r="BT105" s="113"/>
      <c r="BU105" s="114"/>
      <c r="BW105" s="126"/>
      <c r="BX105" s="125"/>
      <c r="CL105" s="113"/>
      <c r="CM105" s="114"/>
      <c r="CO105" s="126"/>
      <c r="CP105" s="125"/>
    </row>
    <row r="106" spans="2:105" x14ac:dyDescent="0.25">
      <c r="B106" s="87" t="s">
        <v>278</v>
      </c>
      <c r="D106" s="92" t="s">
        <v>0</v>
      </c>
      <c r="E106" s="92" t="s">
        <v>1</v>
      </c>
      <c r="F106" s="92" t="s">
        <v>2</v>
      </c>
      <c r="G106" s="92" t="s">
        <v>3</v>
      </c>
      <c r="H106" s="92" t="s">
        <v>4</v>
      </c>
      <c r="I106" s="92" t="s">
        <v>5</v>
      </c>
      <c r="J106" s="92" t="s">
        <v>6</v>
      </c>
      <c r="K106" s="92" t="s">
        <v>7</v>
      </c>
      <c r="L106" s="92" t="s">
        <v>8</v>
      </c>
      <c r="M106" s="92" t="s">
        <v>9</v>
      </c>
      <c r="N106" s="92" t="s">
        <v>10</v>
      </c>
      <c r="O106" s="92" t="s">
        <v>11</v>
      </c>
      <c r="R106" s="113"/>
      <c r="S106" s="114"/>
      <c r="T106" s="87" t="s">
        <v>278</v>
      </c>
      <c r="V106" s="92" t="s">
        <v>0</v>
      </c>
      <c r="W106" s="92" t="s">
        <v>1</v>
      </c>
      <c r="X106" s="92" t="s">
        <v>2</v>
      </c>
      <c r="Y106" s="92" t="s">
        <v>3</v>
      </c>
      <c r="Z106" s="92" t="s">
        <v>4</v>
      </c>
      <c r="AA106" s="92" t="s">
        <v>5</v>
      </c>
      <c r="AB106" s="92" t="s">
        <v>6</v>
      </c>
      <c r="AC106" s="92" t="s">
        <v>7</v>
      </c>
      <c r="AD106" s="92" t="s">
        <v>8</v>
      </c>
      <c r="AE106" s="92" t="s">
        <v>9</v>
      </c>
      <c r="AF106" s="92" t="s">
        <v>10</v>
      </c>
      <c r="AG106" s="92" t="s">
        <v>11</v>
      </c>
      <c r="AJ106" s="113"/>
      <c r="AK106" s="114"/>
      <c r="AL106" s="87" t="s">
        <v>278</v>
      </c>
      <c r="AN106" s="92" t="s">
        <v>0</v>
      </c>
      <c r="AO106" s="92" t="s">
        <v>1</v>
      </c>
      <c r="AP106" s="92" t="s">
        <v>2</v>
      </c>
      <c r="AQ106" s="92" t="s">
        <v>3</v>
      </c>
      <c r="AR106" s="92" t="s">
        <v>4</v>
      </c>
      <c r="AS106" s="92" t="s">
        <v>5</v>
      </c>
      <c r="AT106" s="92" t="s">
        <v>6</v>
      </c>
      <c r="AU106" s="92" t="s">
        <v>7</v>
      </c>
      <c r="AV106" s="92" t="s">
        <v>8</v>
      </c>
      <c r="AW106" s="92" t="s">
        <v>9</v>
      </c>
      <c r="AX106" s="92" t="s">
        <v>10</v>
      </c>
      <c r="AY106" s="92" t="s">
        <v>11</v>
      </c>
      <c r="BB106" s="113"/>
      <c r="BC106" s="114"/>
      <c r="BD106" s="87" t="s">
        <v>278</v>
      </c>
      <c r="BF106" s="92" t="s">
        <v>0</v>
      </c>
      <c r="BG106" s="92" t="s">
        <v>1</v>
      </c>
      <c r="BH106" s="92" t="s">
        <v>2</v>
      </c>
      <c r="BI106" s="92" t="s">
        <v>3</v>
      </c>
      <c r="BJ106" s="92" t="s">
        <v>4</v>
      </c>
      <c r="BK106" s="92" t="s">
        <v>5</v>
      </c>
      <c r="BL106" s="92" t="s">
        <v>6</v>
      </c>
      <c r="BM106" s="92" t="s">
        <v>7</v>
      </c>
      <c r="BN106" s="92" t="s">
        <v>8</v>
      </c>
      <c r="BO106" s="92" t="s">
        <v>9</v>
      </c>
      <c r="BP106" s="92" t="s">
        <v>10</v>
      </c>
      <c r="BQ106" s="92" t="s">
        <v>11</v>
      </c>
      <c r="BT106" s="113"/>
      <c r="BU106" s="114"/>
      <c r="BV106" s="87" t="s">
        <v>278</v>
      </c>
      <c r="BX106" s="92" t="s">
        <v>0</v>
      </c>
      <c r="BY106" s="92" t="s">
        <v>1</v>
      </c>
      <c r="BZ106" s="92" t="s">
        <v>2</v>
      </c>
      <c r="CA106" s="92" t="s">
        <v>3</v>
      </c>
      <c r="CB106" s="92" t="s">
        <v>4</v>
      </c>
      <c r="CC106" s="92" t="s">
        <v>5</v>
      </c>
      <c r="CD106" s="92" t="s">
        <v>6</v>
      </c>
      <c r="CE106" s="92" t="s">
        <v>7</v>
      </c>
      <c r="CF106" s="92" t="s">
        <v>8</v>
      </c>
      <c r="CG106" s="92" t="s">
        <v>9</v>
      </c>
      <c r="CH106" s="92" t="s">
        <v>10</v>
      </c>
      <c r="CI106" s="92" t="s">
        <v>11</v>
      </c>
      <c r="CL106" s="113"/>
      <c r="CM106" s="114"/>
      <c r="CN106" s="87" t="s">
        <v>278</v>
      </c>
      <c r="CP106" s="92" t="s">
        <v>0</v>
      </c>
      <c r="CQ106" s="92" t="s">
        <v>1</v>
      </c>
      <c r="CR106" s="92" t="s">
        <v>2</v>
      </c>
      <c r="CS106" s="92" t="s">
        <v>3</v>
      </c>
      <c r="CT106" s="92" t="s">
        <v>4</v>
      </c>
      <c r="CU106" s="92" t="s">
        <v>5</v>
      </c>
      <c r="CV106" s="92" t="s">
        <v>6</v>
      </c>
      <c r="CW106" s="92" t="s">
        <v>7</v>
      </c>
      <c r="CX106" s="92" t="s">
        <v>8</v>
      </c>
      <c r="CY106" s="92" t="s">
        <v>9</v>
      </c>
      <c r="CZ106" s="92" t="s">
        <v>10</v>
      </c>
      <c r="DA106" s="92" t="s">
        <v>11</v>
      </c>
    </row>
    <row r="107" spans="2:105" x14ac:dyDescent="0.25">
      <c r="D107" s="92"/>
      <c r="E107" s="92"/>
      <c r="F107" s="92"/>
      <c r="G107" s="92"/>
      <c r="H107" s="92"/>
      <c r="I107" s="92"/>
      <c r="J107" s="92"/>
      <c r="K107" s="92"/>
      <c r="L107" s="92"/>
      <c r="M107" s="92"/>
      <c r="N107" s="92"/>
      <c r="O107" s="92"/>
      <c r="R107" s="113"/>
      <c r="S107" s="114"/>
      <c r="V107" s="92"/>
      <c r="W107" s="92"/>
      <c r="X107" s="92"/>
      <c r="Y107" s="92"/>
      <c r="Z107" s="92"/>
      <c r="AA107" s="92"/>
      <c r="AB107" s="92"/>
      <c r="AC107" s="92"/>
      <c r="AD107" s="92"/>
      <c r="AE107" s="92"/>
      <c r="AF107" s="92"/>
      <c r="AG107" s="92"/>
      <c r="AJ107" s="113"/>
      <c r="AK107" s="114"/>
      <c r="AN107" s="92"/>
      <c r="AO107" s="92"/>
      <c r="AP107" s="92"/>
      <c r="AQ107" s="92"/>
      <c r="AR107" s="92"/>
      <c r="AS107" s="92"/>
      <c r="AT107" s="92"/>
      <c r="AU107" s="92"/>
      <c r="AV107" s="92"/>
      <c r="AW107" s="92"/>
      <c r="AX107" s="92"/>
      <c r="AY107" s="92"/>
      <c r="BB107" s="113"/>
      <c r="BC107" s="114"/>
      <c r="BF107" s="92"/>
      <c r="BG107" s="92"/>
      <c r="BH107" s="92"/>
      <c r="BI107" s="92"/>
      <c r="BJ107" s="92"/>
      <c r="BK107" s="92"/>
      <c r="BL107" s="92"/>
      <c r="BM107" s="92"/>
      <c r="BN107" s="92"/>
      <c r="BO107" s="92"/>
      <c r="BP107" s="92"/>
      <c r="BQ107" s="92"/>
      <c r="BT107" s="113"/>
      <c r="BU107" s="114"/>
      <c r="BX107" s="92"/>
      <c r="BY107" s="92"/>
      <c r="BZ107" s="92"/>
      <c r="CA107" s="92"/>
      <c r="CB107" s="92"/>
      <c r="CC107" s="92"/>
      <c r="CD107" s="92"/>
      <c r="CE107" s="92"/>
      <c r="CF107" s="92"/>
      <c r="CG107" s="92"/>
      <c r="CH107" s="92"/>
      <c r="CI107" s="92"/>
      <c r="CL107" s="113"/>
      <c r="CM107" s="114"/>
      <c r="CP107" s="92"/>
      <c r="CQ107" s="92"/>
      <c r="CR107" s="92"/>
      <c r="CS107" s="92"/>
      <c r="CT107" s="92"/>
      <c r="CU107" s="92"/>
      <c r="CV107" s="92"/>
      <c r="CW107" s="92"/>
      <c r="CX107" s="92"/>
      <c r="CY107" s="92"/>
      <c r="CZ107" s="92"/>
      <c r="DA107" s="92"/>
    </row>
    <row r="108" spans="2:105" ht="60" customHeight="1" x14ac:dyDescent="0.25">
      <c r="B108" s="87" t="s">
        <v>279</v>
      </c>
      <c r="D108" s="130" t="str">
        <f>VLOOKUP(D106,'Default parameters'!$K$5:$W$16,2,FALSE)</f>
        <v>Return migration</v>
      </c>
      <c r="E108" s="130" t="str">
        <f>VLOOKUP(E106,'Default parameters'!$K$5:$W$16,2,FALSE)</f>
        <v>Return migration</v>
      </c>
      <c r="F108" s="130" t="str">
        <f>VLOOKUP(F106,'Default parameters'!$K$5:$W$16,2,FALSE)</f>
        <v>Return migration</v>
      </c>
      <c r="G108" s="130" t="str">
        <f>VLOOKUP(G106,'Default parameters'!$K$5:$W$16,2,FALSE)</f>
        <v>Return migration</v>
      </c>
      <c r="H108" s="130" t="str">
        <f>VLOOKUP(H106,'Default parameters'!$K$5:$W$16,2,FALSE)</f>
        <v>Breeding</v>
      </c>
      <c r="I108" s="130" t="str">
        <f>VLOOKUP(I106,'Default parameters'!$K$5:$W$16,2,FALSE)</f>
        <v>Breeding</v>
      </c>
      <c r="J108" s="130" t="str">
        <f>VLOOKUP(J106,'Default parameters'!$K$5:$W$16,2,FALSE)</f>
        <v>Breeding</v>
      </c>
      <c r="K108" s="130" t="str">
        <f>VLOOKUP(K106,'Default parameters'!$K$5:$W$16,2,FALSE)</f>
        <v>Post-breeding migration</v>
      </c>
      <c r="L108" s="130" t="str">
        <f>VLOOKUP(L106,'Default parameters'!$K$5:$W$16,2,FALSE)</f>
        <v>Post-breeding migration</v>
      </c>
      <c r="M108" s="130" t="str">
        <f>VLOOKUP(M106,'Default parameters'!$K$5:$W$16,2,FALSE)</f>
        <v>Post-breeding migration</v>
      </c>
      <c r="N108" s="130" t="str">
        <f>VLOOKUP(N106,'Default parameters'!$K$5:$W$16,2,FALSE)</f>
        <v>Post-breeding migration</v>
      </c>
      <c r="O108" s="130" t="str">
        <f>VLOOKUP(O106,'Default parameters'!$K$5:$W$16,2,FALSE)</f>
        <v>Post-breeding migration</v>
      </c>
      <c r="R108" s="113"/>
      <c r="S108" s="114"/>
      <c r="T108" s="87" t="s">
        <v>279</v>
      </c>
      <c r="V108" s="130" t="str">
        <f>VLOOKUP(V106,'Default parameters'!$K$5:$W$16,4,FALSE)</f>
        <v>Return migration</v>
      </c>
      <c r="W108" s="130" t="str">
        <f>VLOOKUP(W106,'Default parameters'!$K$5:$W$16,4,FALSE)</f>
        <v>Return migration</v>
      </c>
      <c r="X108" s="130" t="str">
        <f>VLOOKUP(X106,'Default parameters'!$K$5:$W$16,4,FALSE)</f>
        <v>Return migration</v>
      </c>
      <c r="Y108" s="130" t="str">
        <f>VLOOKUP(Y106,'Default parameters'!$K$5:$W$16,4,FALSE)</f>
        <v>Breeding</v>
      </c>
      <c r="Z108" s="130" t="str">
        <f>VLOOKUP(Z106,'Default parameters'!$K$5:$W$16,4,FALSE)</f>
        <v>Breeding</v>
      </c>
      <c r="AA108" s="130" t="str">
        <f>VLOOKUP(AA106,'Default parameters'!$K$5:$W$16,4,FALSE)</f>
        <v>Breeding</v>
      </c>
      <c r="AB108" s="130" t="str">
        <f>VLOOKUP(AB106,'Default parameters'!$K$5:$W$16,4,FALSE)</f>
        <v>Breeding</v>
      </c>
      <c r="AC108" s="130" t="str">
        <f>VLOOKUP(AC106,'Default parameters'!$K$5:$W$16,4,FALSE)</f>
        <v>Breeding</v>
      </c>
      <c r="AD108" s="130" t="str">
        <f>VLOOKUP(AD106,'Default parameters'!$K$5:$W$16,4,FALSE)</f>
        <v>Post-breeding migration</v>
      </c>
      <c r="AE108" s="130" t="str">
        <f>VLOOKUP(AE106,'Default parameters'!$K$5:$W$16,4,FALSE)</f>
        <v>Post-breeding migration</v>
      </c>
      <c r="AF108" s="130" t="str">
        <f>VLOOKUP(AF106,'Default parameters'!$K$5:$W$16,4,FALSE)</f>
        <v>Post-breeding migration</v>
      </c>
      <c r="AG108" s="130" t="str">
        <f>VLOOKUP(AG106,'Default parameters'!$K$5:$W$16,4,FALSE)</f>
        <v>Return migration</v>
      </c>
      <c r="AJ108" s="113"/>
      <c r="AK108" s="114"/>
      <c r="AL108" s="87" t="s">
        <v>279</v>
      </c>
      <c r="AN108" s="130" t="str">
        <f>VLOOKUP(AN106,'Default parameters'!$K$5:$W$16,6,FALSE)</f>
        <v>Non-breeding</v>
      </c>
      <c r="AO108" s="130" t="str">
        <f>VLOOKUP(AO106,'Default parameters'!$K$5:$W$16,6,FALSE)</f>
        <v>Non-breeding</v>
      </c>
      <c r="AP108" s="130" t="str">
        <f>VLOOKUP(AP106,'Default parameters'!$K$5:$W$16,6,FALSE)</f>
        <v>Breeding</v>
      </c>
      <c r="AQ108" s="130" t="str">
        <f>VLOOKUP(AQ106,'Default parameters'!$K$5:$W$16,6,FALSE)</f>
        <v>Breeding</v>
      </c>
      <c r="AR108" s="130" t="str">
        <f>VLOOKUP(AR106,'Default parameters'!$K$5:$W$16,6,FALSE)</f>
        <v>Breeding</v>
      </c>
      <c r="AS108" s="130" t="str">
        <f>VLOOKUP(AS106,'Default parameters'!$K$5:$W$16,6,FALSE)</f>
        <v>Breeding</v>
      </c>
      <c r="AT108" s="130" t="str">
        <f>VLOOKUP(AT106,'Default parameters'!$K$5:$W$16,6,FALSE)</f>
        <v>Breeding</v>
      </c>
      <c r="AU108" s="130" t="str">
        <f>VLOOKUP(AU106,'Default parameters'!$K$5:$W$16,6,FALSE)</f>
        <v>Breeding</v>
      </c>
      <c r="AV108" s="130" t="str">
        <f>VLOOKUP(AV106,'Default parameters'!$K$5:$W$16,6,FALSE)</f>
        <v>Non-breeding</v>
      </c>
      <c r="AW108" s="130" t="str">
        <f>VLOOKUP(AW106,'Default parameters'!$K$5:$W$16,6,FALSE)</f>
        <v>Non-breeding</v>
      </c>
      <c r="AX108" s="130" t="str">
        <f>VLOOKUP(AX106,'Default parameters'!$K$5:$W$16,6,FALSE)</f>
        <v>Non-breeding</v>
      </c>
      <c r="AY108" s="130" t="str">
        <f>VLOOKUP(AY106,'Default parameters'!$K$5:$W$16,6,FALSE)</f>
        <v>Non-breeding</v>
      </c>
      <c r="BB108" s="113"/>
      <c r="BC108" s="114"/>
      <c r="BD108" s="87" t="s">
        <v>279</v>
      </c>
      <c r="BF108" s="130" t="str">
        <f>VLOOKUP(BF106,'Default parameters'!$K$5:$W$16,8,FALSE)</f>
        <v>Non-breeding</v>
      </c>
      <c r="BG108" s="130" t="str">
        <f>VLOOKUP(BG106,'Default parameters'!$K$5:$W$16,8,FALSE)</f>
        <v>Non-breeding</v>
      </c>
      <c r="BH108" s="130" t="str">
        <f>VLOOKUP(BH106,'Default parameters'!$K$5:$W$16,8,FALSE)</f>
        <v>Return migration</v>
      </c>
      <c r="BI108" s="130" t="str">
        <f>VLOOKUP(BI106,'Default parameters'!$K$5:$W$16,8,FALSE)</f>
        <v>Return migration</v>
      </c>
      <c r="BJ108" s="130" t="str">
        <f>VLOOKUP(BJ106,'Default parameters'!$K$5:$W$16,8,FALSE)</f>
        <v>Breeding</v>
      </c>
      <c r="BK108" s="130" t="str">
        <f>VLOOKUP(BK106,'Default parameters'!$K$5:$W$16,8,FALSE)</f>
        <v>Breeding</v>
      </c>
      <c r="BL108" s="130" t="str">
        <f>VLOOKUP(BL106,'Default parameters'!$K$5:$W$16,8,FALSE)</f>
        <v>Breeding</v>
      </c>
      <c r="BM108" s="130" t="str">
        <f>VLOOKUP(BM106,'Default parameters'!$K$5:$W$16,8,FALSE)</f>
        <v>Post-breeding migration</v>
      </c>
      <c r="BN108" s="130" t="str">
        <f>VLOOKUP(BN106,'Default parameters'!$K$5:$W$16,8,FALSE)</f>
        <v>Post-breeding migration</v>
      </c>
      <c r="BO108" s="130" t="str">
        <f>VLOOKUP(BO106,'Default parameters'!$K$5:$W$16,8,FALSE)</f>
        <v>Post-breeding migration</v>
      </c>
      <c r="BP108" s="130" t="str">
        <f>VLOOKUP(BP106,'Default parameters'!$K$5:$W$16,8,FALSE)</f>
        <v>Non-breeding</v>
      </c>
      <c r="BQ108" s="130" t="str">
        <f>VLOOKUP(BQ106,'Default parameters'!$K$5:$W$16,8,FALSE)</f>
        <v>Non-breeding</v>
      </c>
      <c r="BT108" s="113"/>
      <c r="BU108" s="114"/>
      <c r="BV108" s="87" t="s">
        <v>279</v>
      </c>
      <c r="BX108" s="130" t="str">
        <f>VLOOKUP(BX106,'Default parameters'!$K$5:$W$16,10,FALSE)</f>
        <v>Non-breeding</v>
      </c>
      <c r="BY108" s="130" t="str">
        <f>VLOOKUP(BY106,'Default parameters'!$K$5:$W$16,10,FALSE)</f>
        <v>Non-breeding</v>
      </c>
      <c r="BZ108" s="130" t="str">
        <f>VLOOKUP(BZ106,'Default parameters'!$K$5:$W$16,10,FALSE)</f>
        <v>Breeding</v>
      </c>
      <c r="CA108" s="130" t="str">
        <f>VLOOKUP(CA106,'Default parameters'!$K$5:$W$16,10,FALSE)</f>
        <v>Breeding</v>
      </c>
      <c r="CB108" s="130" t="str">
        <f>VLOOKUP(CB106,'Default parameters'!$K$5:$W$16,10,FALSE)</f>
        <v>Breeding</v>
      </c>
      <c r="CC108" s="130" t="str">
        <f>VLOOKUP(CC106,'Default parameters'!$K$5:$W$16,10,FALSE)</f>
        <v>Breeding</v>
      </c>
      <c r="CD108" s="130" t="str">
        <f>VLOOKUP(CD106,'Default parameters'!$K$5:$W$16,10,FALSE)</f>
        <v>Breeding</v>
      </c>
      <c r="CE108" s="130" t="str">
        <f>VLOOKUP(CE106,'Default parameters'!$K$5:$W$16,10,FALSE)</f>
        <v>Breeding</v>
      </c>
      <c r="CF108" s="130" t="str">
        <f>VLOOKUP(CF106,'Default parameters'!$K$5:$W$16,10,FALSE)</f>
        <v>Non-breeding</v>
      </c>
      <c r="CG108" s="130" t="str">
        <f>VLOOKUP(CG106,'Default parameters'!$K$5:$W$16,10,FALSE)</f>
        <v>Non-breeding</v>
      </c>
      <c r="CH108" s="130" t="str">
        <f>VLOOKUP(CH106,'Default parameters'!$K$5:$W$16,10,FALSE)</f>
        <v>Non-breeding</v>
      </c>
      <c r="CI108" s="130" t="str">
        <f>VLOOKUP(CI106,'Default parameters'!$K$5:$W$16,10,FALSE)</f>
        <v>Non-breeding</v>
      </c>
      <c r="CL108" s="113"/>
      <c r="CM108" s="114"/>
      <c r="CN108" s="87" t="s">
        <v>279</v>
      </c>
      <c r="CP108" s="130" t="str">
        <f>VLOOKUP(CP106,'Default parameters'!$K$5:$W$16,12,FALSE)</f>
        <v>NA</v>
      </c>
      <c r="CQ108" s="130" t="str">
        <f>VLOOKUP(CQ106,'Default parameters'!$K$5:$W$16,12,FALSE)</f>
        <v>NA</v>
      </c>
      <c r="CR108" s="130" t="str">
        <f>VLOOKUP(CR106,'Default parameters'!$K$5:$W$16,12,FALSE)</f>
        <v>Return migration</v>
      </c>
      <c r="CS108" s="130" t="str">
        <f>VLOOKUP(CS106,'Default parameters'!$K$5:$W$16,12,FALSE)</f>
        <v>Return migration</v>
      </c>
      <c r="CT108" s="130" t="str">
        <f>VLOOKUP(CT106,'Default parameters'!$K$5:$W$16,12,FALSE)</f>
        <v>Return migration</v>
      </c>
      <c r="CU108" s="130" t="str">
        <f>VLOOKUP(CU106,'Default parameters'!$K$5:$W$16,12,FALSE)</f>
        <v>Breeding</v>
      </c>
      <c r="CV108" s="130" t="str">
        <f>VLOOKUP(CV106,'Default parameters'!$K$5:$W$16,12,FALSE)</f>
        <v>Breeding</v>
      </c>
      <c r="CW108" s="130" t="str">
        <f>VLOOKUP(CW106,'Default parameters'!$K$5:$W$16,12,FALSE)</f>
        <v>Post-breeding migration</v>
      </c>
      <c r="CX108" s="130" t="str">
        <f>VLOOKUP(CX106,'Default parameters'!$K$5:$W$16,12,FALSE)</f>
        <v>Post-breeding migration</v>
      </c>
      <c r="CY108" s="130" t="str">
        <f>VLOOKUP(CY106,'Default parameters'!$K$5:$W$16,12,FALSE)</f>
        <v>Post-breeding migration</v>
      </c>
      <c r="CZ108" s="130" t="str">
        <f>VLOOKUP(CZ106,'Default parameters'!$K$5:$W$16,12,FALSE)</f>
        <v>NA</v>
      </c>
      <c r="DA108" s="130" t="str">
        <f>VLOOKUP(DA106,'Default parameters'!$K$5:$W$16,12,FALSE)</f>
        <v>NA</v>
      </c>
    </row>
    <row r="109" spans="2:105" x14ac:dyDescent="0.25">
      <c r="D109" s="128"/>
      <c r="E109" s="128"/>
      <c r="F109" s="128"/>
      <c r="G109" s="128"/>
      <c r="H109" s="128"/>
      <c r="I109" s="128"/>
      <c r="J109" s="128"/>
      <c r="K109" s="128"/>
      <c r="L109" s="128"/>
      <c r="M109" s="128"/>
      <c r="N109" s="128"/>
      <c r="O109" s="128"/>
      <c r="R109" s="113"/>
      <c r="S109" s="114"/>
      <c r="V109" s="128"/>
      <c r="W109" s="128"/>
      <c r="X109" s="128"/>
      <c r="Y109" s="128"/>
      <c r="Z109" s="128"/>
      <c r="AA109" s="128"/>
      <c r="AB109" s="128"/>
      <c r="AC109" s="128"/>
      <c r="AD109" s="128"/>
      <c r="AE109" s="128"/>
      <c r="AF109" s="128"/>
      <c r="AG109" s="128"/>
      <c r="AJ109" s="113"/>
      <c r="AK109" s="114"/>
      <c r="AN109" s="128"/>
      <c r="AO109" s="128"/>
      <c r="AP109" s="128"/>
      <c r="AQ109" s="128"/>
      <c r="AR109" s="128"/>
      <c r="AS109" s="128"/>
      <c r="AT109" s="128"/>
      <c r="AU109" s="128"/>
      <c r="AV109" s="128"/>
      <c r="AW109" s="128"/>
      <c r="AX109" s="128"/>
      <c r="AY109" s="128"/>
      <c r="BB109" s="113"/>
      <c r="BC109" s="114"/>
      <c r="BF109" s="128"/>
      <c r="BG109" s="128"/>
      <c r="BH109" s="128"/>
      <c r="BI109" s="128"/>
      <c r="BJ109" s="128"/>
      <c r="BK109" s="128"/>
      <c r="BL109" s="128"/>
      <c r="BM109" s="128"/>
      <c r="BN109" s="128"/>
      <c r="BO109" s="128"/>
      <c r="BP109" s="128"/>
      <c r="BQ109" s="128"/>
      <c r="BT109" s="113"/>
      <c r="BU109" s="114"/>
      <c r="BX109" s="128"/>
      <c r="BY109" s="128"/>
      <c r="BZ109" s="128"/>
      <c r="CA109" s="128"/>
      <c r="CB109" s="128"/>
      <c r="CC109" s="128"/>
      <c r="CD109" s="128"/>
      <c r="CE109" s="128"/>
      <c r="CF109" s="128"/>
      <c r="CG109" s="128"/>
      <c r="CH109" s="128"/>
      <c r="CI109" s="128"/>
      <c r="CL109" s="113"/>
      <c r="CM109" s="114"/>
      <c r="CP109" s="128"/>
      <c r="CQ109" s="128"/>
      <c r="CR109" s="128"/>
      <c r="CS109" s="128"/>
      <c r="CT109" s="128"/>
      <c r="CU109" s="128"/>
      <c r="CV109" s="128"/>
      <c r="CW109" s="128"/>
      <c r="CX109" s="128"/>
      <c r="CY109" s="128"/>
      <c r="CZ109" s="128"/>
      <c r="DA109" s="128"/>
    </row>
    <row r="110" spans="2:105" x14ac:dyDescent="0.25">
      <c r="B110" s="87" t="s">
        <v>39</v>
      </c>
      <c r="D110" s="130">
        <f>'Default parameters'!$M$37-('Default parameters'!$M$38)</f>
        <v>0.89129999999999998</v>
      </c>
      <c r="E110" s="130">
        <f>'Default parameters'!$N$37-('Default parameters'!$N$38)</f>
        <v>0.9265000000000001</v>
      </c>
      <c r="F110" s="130">
        <f>'Default parameters'!$O$37-('Default parameters'!$O$38)</f>
        <v>0.89610000000000001</v>
      </c>
      <c r="G110" s="130">
        <f>'Default parameters'!$P$37-('Default parameters'!$P$38)</f>
        <v>0.86759999999999993</v>
      </c>
      <c r="H110" s="130">
        <f>'Default parameters'!$Q$37-('Default parameters'!$Q$38)</f>
        <v>0.83389999999999997</v>
      </c>
      <c r="I110" s="130">
        <f>'Default parameters'!$R$37-('Default parameters'!$R$38)</f>
        <v>0.87380000000000002</v>
      </c>
      <c r="J110" s="130">
        <f>'Default parameters'!$S$37-('Default parameters'!$S$38)</f>
        <v>0.85729999999999995</v>
      </c>
      <c r="K110" s="130">
        <f>'Default parameters'!$T$37-('Default parameters'!$T$38)</f>
        <v>0.82200000000000006</v>
      </c>
      <c r="L110" s="130">
        <f>'Default parameters'!$U$37-('Default parameters'!$U$38)</f>
        <v>0.89890000000000003</v>
      </c>
      <c r="M110" s="130">
        <f>'Default parameters'!$V$37-('Default parameters'!$V$38)</f>
        <v>0.9163</v>
      </c>
      <c r="N110" s="130">
        <f>'Default parameters'!$W$37-('Default parameters'!$W$38)</f>
        <v>0.93790000000000007</v>
      </c>
      <c r="O110" s="130">
        <f>'Default parameters'!$X$37-('Default parameters'!$X$38)</f>
        <v>0.89189999999999992</v>
      </c>
      <c r="R110" s="113"/>
      <c r="S110" s="114"/>
      <c r="T110" s="87" t="s">
        <v>39</v>
      </c>
      <c r="V110" s="130">
        <f>'Default parameters'!$M$37-('Default parameters'!$M$38)</f>
        <v>0.89129999999999998</v>
      </c>
      <c r="W110" s="130">
        <f>'Default parameters'!$N$37-('Default parameters'!$N$38)</f>
        <v>0.9265000000000001</v>
      </c>
      <c r="X110" s="130">
        <f>'Default parameters'!$O$37-('Default parameters'!$O$38)</f>
        <v>0.89610000000000001</v>
      </c>
      <c r="Y110" s="130">
        <f>'Default parameters'!$P$37-('Default parameters'!$P$38)</f>
        <v>0.86759999999999993</v>
      </c>
      <c r="Z110" s="130">
        <f>'Default parameters'!$Q$37-('Default parameters'!$Q$38)</f>
        <v>0.83389999999999997</v>
      </c>
      <c r="AA110" s="130">
        <f>'Default parameters'!$R$37-('Default parameters'!$R$38)</f>
        <v>0.87380000000000002</v>
      </c>
      <c r="AB110" s="130">
        <f>'Default parameters'!$S$37-('Default parameters'!$S$38)</f>
        <v>0.85729999999999995</v>
      </c>
      <c r="AC110" s="130">
        <f>'Default parameters'!$T$37-('Default parameters'!$T$38)</f>
        <v>0.82200000000000006</v>
      </c>
      <c r="AD110" s="130">
        <f>'Default parameters'!$U$37-('Default parameters'!$U$38)</f>
        <v>0.89890000000000003</v>
      </c>
      <c r="AE110" s="130">
        <f>'Default parameters'!$V$37-('Default parameters'!$V$38)</f>
        <v>0.9163</v>
      </c>
      <c r="AF110" s="130">
        <f>'Default parameters'!$W$37-('Default parameters'!$W$38)</f>
        <v>0.93790000000000007</v>
      </c>
      <c r="AG110" s="130">
        <f>'Default parameters'!$X$37-('Default parameters'!$X$38)</f>
        <v>0.89189999999999992</v>
      </c>
      <c r="AJ110" s="113"/>
      <c r="AK110" s="114"/>
      <c r="AL110" s="87" t="s">
        <v>39</v>
      </c>
      <c r="AN110" s="130">
        <f>'Default parameters'!$M$37-('Default parameters'!$M$38)</f>
        <v>0.89129999999999998</v>
      </c>
      <c r="AO110" s="130">
        <f>'Default parameters'!$N$37-('Default parameters'!$N$38)</f>
        <v>0.9265000000000001</v>
      </c>
      <c r="AP110" s="130">
        <f>'Default parameters'!$O$37-('Default parameters'!$O$38)</f>
        <v>0.89610000000000001</v>
      </c>
      <c r="AQ110" s="130">
        <f>'Default parameters'!$P$37-('Default parameters'!$P$38)</f>
        <v>0.86759999999999993</v>
      </c>
      <c r="AR110" s="130">
        <f>'Default parameters'!$Q$37-('Default parameters'!$Q$38)</f>
        <v>0.83389999999999997</v>
      </c>
      <c r="AS110" s="130">
        <f>'Default parameters'!$R$37-('Default parameters'!$R$38)</f>
        <v>0.87380000000000002</v>
      </c>
      <c r="AT110" s="130">
        <f>'Default parameters'!$S$37-('Default parameters'!$S$38)</f>
        <v>0.85729999999999995</v>
      </c>
      <c r="AU110" s="130">
        <f>'Default parameters'!$T$37-('Default parameters'!$T$38)</f>
        <v>0.82200000000000006</v>
      </c>
      <c r="AV110" s="130">
        <f>'Default parameters'!$U$37-('Default parameters'!$U$38)</f>
        <v>0.89890000000000003</v>
      </c>
      <c r="AW110" s="130">
        <f>'Default parameters'!$V$37-('Default parameters'!$V$38)</f>
        <v>0.9163</v>
      </c>
      <c r="AX110" s="130">
        <f>'Default parameters'!$W$37-('Default parameters'!$W$38)</f>
        <v>0.93790000000000007</v>
      </c>
      <c r="AY110" s="130">
        <f>'Default parameters'!$X$37-('Default parameters'!$X$38)</f>
        <v>0.89189999999999992</v>
      </c>
      <c r="BB110" s="113"/>
      <c r="BC110" s="114"/>
      <c r="BD110" s="87" t="s">
        <v>39</v>
      </c>
      <c r="BF110" s="130">
        <f>'Default parameters'!$M$37-('Default parameters'!$M$38)</f>
        <v>0.89129999999999998</v>
      </c>
      <c r="BG110" s="130">
        <f>'Default parameters'!$N$37-('Default parameters'!$N$38)</f>
        <v>0.9265000000000001</v>
      </c>
      <c r="BH110" s="130">
        <f>'Default parameters'!$O$37-('Default parameters'!$O$38)</f>
        <v>0.89610000000000001</v>
      </c>
      <c r="BI110" s="130">
        <f>'Default parameters'!$P$37-('Default parameters'!$P$38)</f>
        <v>0.86759999999999993</v>
      </c>
      <c r="BJ110" s="130">
        <f>'Default parameters'!$Q$37-('Default parameters'!$Q$38)</f>
        <v>0.83389999999999997</v>
      </c>
      <c r="BK110" s="130">
        <f>'Default parameters'!$R$37-('Default parameters'!$R$38)</f>
        <v>0.87380000000000002</v>
      </c>
      <c r="BL110" s="130">
        <f>'Default parameters'!$S$37-('Default parameters'!$S$38)</f>
        <v>0.85729999999999995</v>
      </c>
      <c r="BM110" s="130">
        <f>'Default parameters'!$T$37-('Default parameters'!$T$38)</f>
        <v>0.82200000000000006</v>
      </c>
      <c r="BN110" s="130">
        <f>'Default parameters'!$U$37-('Default parameters'!$U$38)</f>
        <v>0.89890000000000003</v>
      </c>
      <c r="BO110" s="130">
        <f>'Default parameters'!$V$37-('Default parameters'!$V$38)</f>
        <v>0.9163</v>
      </c>
      <c r="BP110" s="130">
        <f>'Default parameters'!$W$37-('Default parameters'!$W$38)</f>
        <v>0.93790000000000007</v>
      </c>
      <c r="BQ110" s="130">
        <f>'Default parameters'!$X$37-('Default parameters'!$X$38)</f>
        <v>0.89189999999999992</v>
      </c>
      <c r="BT110" s="113"/>
      <c r="BU110" s="114"/>
      <c r="BV110" s="87" t="s">
        <v>39</v>
      </c>
      <c r="BX110" s="130">
        <f>'Default parameters'!$M$37-('Default parameters'!$M$38)</f>
        <v>0.89129999999999998</v>
      </c>
      <c r="BY110" s="130">
        <f>'Default parameters'!$N$37-('Default parameters'!$N$38)</f>
        <v>0.9265000000000001</v>
      </c>
      <c r="BZ110" s="130">
        <f>'Default parameters'!$O$37-('Default parameters'!$O$38)</f>
        <v>0.89610000000000001</v>
      </c>
      <c r="CA110" s="130">
        <f>'Default parameters'!$P$37-('Default parameters'!$P$38)</f>
        <v>0.86759999999999993</v>
      </c>
      <c r="CB110" s="130">
        <f>'Default parameters'!$Q$37-('Default parameters'!$Q$38)</f>
        <v>0.83389999999999997</v>
      </c>
      <c r="CC110" s="130">
        <f>'Default parameters'!$R$37-('Default parameters'!$R$38)</f>
        <v>0.87380000000000002</v>
      </c>
      <c r="CD110" s="130">
        <f>'Default parameters'!$S$37-('Default parameters'!$S$38)</f>
        <v>0.85729999999999995</v>
      </c>
      <c r="CE110" s="130">
        <f>'Default parameters'!$T$37-('Default parameters'!$T$38)</f>
        <v>0.82200000000000006</v>
      </c>
      <c r="CF110" s="130">
        <f>'Default parameters'!$U$37-('Default parameters'!$U$38)</f>
        <v>0.89890000000000003</v>
      </c>
      <c r="CG110" s="130">
        <f>'Default parameters'!$V$37-('Default parameters'!$V$38)</f>
        <v>0.9163</v>
      </c>
      <c r="CH110" s="130">
        <f>'Default parameters'!$W$37-('Default parameters'!$W$38)</f>
        <v>0.93790000000000007</v>
      </c>
      <c r="CI110" s="130">
        <f>'Default parameters'!$X$37-('Default parameters'!$X$38)</f>
        <v>0.89189999999999992</v>
      </c>
      <c r="CL110" s="113"/>
      <c r="CM110" s="114"/>
      <c r="CN110" s="87" t="s">
        <v>39</v>
      </c>
      <c r="CP110" s="130">
        <f>'Default parameters'!$M$37-('Default parameters'!$M$38)</f>
        <v>0.89129999999999998</v>
      </c>
      <c r="CQ110" s="130">
        <f>'Default parameters'!$N$37-('Default parameters'!$N$38)</f>
        <v>0.9265000000000001</v>
      </c>
      <c r="CR110" s="130">
        <f>'Default parameters'!$O$37-('Default parameters'!$O$38)</f>
        <v>0.89610000000000001</v>
      </c>
      <c r="CS110" s="130">
        <f>'Default parameters'!$P$37-('Default parameters'!$P$38)</f>
        <v>0.86759999999999993</v>
      </c>
      <c r="CT110" s="130">
        <f>'Default parameters'!$Q$37-('Default parameters'!$Q$38)</f>
        <v>0.83389999999999997</v>
      </c>
      <c r="CU110" s="130">
        <f>'Default parameters'!$R$37-('Default parameters'!$R$38)</f>
        <v>0.87380000000000002</v>
      </c>
      <c r="CV110" s="130">
        <f>'Default parameters'!$S$37-('Default parameters'!$S$38)</f>
        <v>0.85729999999999995</v>
      </c>
      <c r="CW110" s="130">
        <f>'Default parameters'!$T$37-('Default parameters'!$T$38)</f>
        <v>0.82200000000000006</v>
      </c>
      <c r="CX110" s="130">
        <f>'Default parameters'!$U$37-('Default parameters'!$U$38)</f>
        <v>0.89890000000000003</v>
      </c>
      <c r="CY110" s="130">
        <f>'Default parameters'!$V$37-('Default parameters'!$V$38)</f>
        <v>0.9163</v>
      </c>
      <c r="CZ110" s="130">
        <f>'Default parameters'!$W$37-('Default parameters'!$W$38)</f>
        <v>0.93790000000000007</v>
      </c>
      <c r="DA110" s="130">
        <f>'Default parameters'!$X$37-('Default parameters'!$X$38)</f>
        <v>0.89189999999999992</v>
      </c>
    </row>
    <row r="111" spans="2:105" x14ac:dyDescent="0.25">
      <c r="D111" s="92"/>
      <c r="E111" s="92"/>
      <c r="F111" s="92"/>
      <c r="G111" s="92"/>
      <c r="H111" s="92"/>
      <c r="I111" s="92"/>
      <c r="J111" s="92"/>
      <c r="K111" s="92"/>
      <c r="L111" s="92"/>
      <c r="M111" s="92"/>
      <c r="N111" s="92"/>
      <c r="O111" s="92"/>
      <c r="R111" s="113"/>
      <c r="S111" s="114"/>
      <c r="V111" s="92"/>
      <c r="W111" s="92"/>
      <c r="X111" s="92"/>
      <c r="Y111" s="92"/>
      <c r="Z111" s="92"/>
      <c r="AA111" s="92"/>
      <c r="AB111" s="92"/>
      <c r="AC111" s="92"/>
      <c r="AD111" s="92"/>
      <c r="AE111" s="92"/>
      <c r="AF111" s="92"/>
      <c r="AG111" s="92"/>
      <c r="AJ111" s="113"/>
      <c r="AK111" s="114"/>
      <c r="AN111" s="92"/>
      <c r="AO111" s="92"/>
      <c r="AP111" s="92"/>
      <c r="AQ111" s="92"/>
      <c r="AR111" s="92"/>
      <c r="AS111" s="92"/>
      <c r="AT111" s="92"/>
      <c r="AU111" s="92"/>
      <c r="AV111" s="92"/>
      <c r="AW111" s="92"/>
      <c r="AX111" s="92"/>
      <c r="AY111" s="92"/>
      <c r="BB111" s="113"/>
      <c r="BC111" s="114"/>
      <c r="BF111" s="92"/>
      <c r="BG111" s="92"/>
      <c r="BH111" s="92"/>
      <c r="BI111" s="92"/>
      <c r="BJ111" s="92"/>
      <c r="BK111" s="92"/>
      <c r="BL111" s="92"/>
      <c r="BM111" s="92"/>
      <c r="BN111" s="92"/>
      <c r="BO111" s="92"/>
      <c r="BP111" s="92"/>
      <c r="BQ111" s="92"/>
      <c r="BT111" s="113"/>
      <c r="BU111" s="114"/>
      <c r="BX111" s="92"/>
      <c r="BY111" s="92"/>
      <c r="BZ111" s="92"/>
      <c r="CA111" s="92"/>
      <c r="CB111" s="92"/>
      <c r="CC111" s="92"/>
      <c r="CD111" s="92"/>
      <c r="CE111" s="92"/>
      <c r="CF111" s="92"/>
      <c r="CG111" s="92"/>
      <c r="CH111" s="92"/>
      <c r="CI111" s="92"/>
      <c r="CL111" s="113"/>
      <c r="CM111" s="114"/>
      <c r="CP111" s="92"/>
      <c r="CQ111" s="92"/>
      <c r="CR111" s="92"/>
      <c r="CS111" s="92"/>
      <c r="CT111" s="92"/>
      <c r="CU111" s="92"/>
      <c r="CV111" s="92"/>
      <c r="CW111" s="92"/>
      <c r="CX111" s="92"/>
      <c r="CY111" s="92"/>
      <c r="CZ111" s="92"/>
      <c r="DA111" s="92"/>
    </row>
    <row r="112" spans="2:105" x14ac:dyDescent="0.25">
      <c r="B112" s="89" t="s">
        <v>40</v>
      </c>
      <c r="D112" s="129"/>
      <c r="E112" s="129"/>
      <c r="F112" s="129"/>
      <c r="G112" s="129"/>
      <c r="H112" s="129"/>
      <c r="I112" s="129"/>
      <c r="J112" s="129"/>
      <c r="K112" s="129"/>
      <c r="L112" s="129"/>
      <c r="M112" s="129"/>
      <c r="N112" s="129"/>
      <c r="O112" s="129"/>
      <c r="R112" s="113"/>
      <c r="S112" s="114"/>
      <c r="T112" s="89" t="s">
        <v>40</v>
      </c>
      <c r="V112" s="129"/>
      <c r="W112" s="129"/>
      <c r="X112" s="129"/>
      <c r="Y112" s="129"/>
      <c r="Z112" s="129"/>
      <c r="AA112" s="129"/>
      <c r="AB112" s="129"/>
      <c r="AC112" s="129"/>
      <c r="AD112" s="129"/>
      <c r="AE112" s="129"/>
      <c r="AF112" s="129"/>
      <c r="AG112" s="129"/>
      <c r="AJ112" s="113"/>
      <c r="AK112" s="114"/>
      <c r="AL112" s="89" t="s">
        <v>40</v>
      </c>
      <c r="AN112" s="129"/>
      <c r="AO112" s="129"/>
      <c r="AP112" s="129"/>
      <c r="AQ112" s="129"/>
      <c r="AR112" s="129"/>
      <c r="AS112" s="129"/>
      <c r="AT112" s="129"/>
      <c r="AU112" s="129"/>
      <c r="AV112" s="129"/>
      <c r="AW112" s="129"/>
      <c r="AX112" s="129"/>
      <c r="AY112" s="129"/>
      <c r="BB112" s="113"/>
      <c r="BC112" s="114"/>
      <c r="BD112" s="89" t="s">
        <v>40</v>
      </c>
      <c r="BF112" s="129"/>
      <c r="BG112" s="129"/>
      <c r="BH112" s="129"/>
      <c r="BI112" s="129"/>
      <c r="BJ112" s="129"/>
      <c r="BK112" s="129"/>
      <c r="BL112" s="129"/>
      <c r="BM112" s="129"/>
      <c r="BN112" s="129"/>
      <c r="BO112" s="129"/>
      <c r="BP112" s="129"/>
      <c r="BQ112" s="129"/>
      <c r="BT112" s="113"/>
      <c r="BU112" s="114"/>
      <c r="BV112" s="89" t="s">
        <v>40</v>
      </c>
      <c r="BX112" s="129"/>
      <c r="BY112" s="129"/>
      <c r="BZ112" s="129"/>
      <c r="CA112" s="129"/>
      <c r="CB112" s="129"/>
      <c r="CC112" s="129"/>
      <c r="CD112" s="129"/>
      <c r="CE112" s="129"/>
      <c r="CF112" s="129"/>
      <c r="CG112" s="129"/>
      <c r="CH112" s="129"/>
      <c r="CI112" s="129"/>
      <c r="CL112" s="113"/>
      <c r="CM112" s="114"/>
      <c r="CN112" s="89" t="s">
        <v>40</v>
      </c>
      <c r="CP112" s="129"/>
      <c r="CQ112" s="129"/>
      <c r="CR112" s="129"/>
      <c r="CS112" s="129"/>
      <c r="CT112" s="129"/>
      <c r="CU112" s="129"/>
      <c r="CV112" s="129"/>
      <c r="CW112" s="129"/>
      <c r="CX112" s="129"/>
      <c r="CY112" s="129"/>
      <c r="CZ112" s="129"/>
      <c r="DA112" s="129"/>
    </row>
    <row r="113" spans="2:107" ht="17.25" x14ac:dyDescent="0.25">
      <c r="B113" s="87" t="s">
        <v>892</v>
      </c>
      <c r="D113" s="130">
        <f>'User inputs - bird impacts'!F95</f>
        <v>0</v>
      </c>
      <c r="E113" s="130">
        <f>'User inputs - bird impacts'!G95</f>
        <v>0</v>
      </c>
      <c r="F113" s="130">
        <f>'User inputs - bird impacts'!H95</f>
        <v>0</v>
      </c>
      <c r="G113" s="130">
        <f>'User inputs - bird impacts'!I95</f>
        <v>0</v>
      </c>
      <c r="H113" s="130">
        <f>'User inputs - bird impacts'!J95</f>
        <v>0</v>
      </c>
      <c r="I113" s="130">
        <f>'User inputs - bird impacts'!K95</f>
        <v>0</v>
      </c>
      <c r="J113" s="130">
        <f>'User inputs - bird impacts'!L95</f>
        <v>0</v>
      </c>
      <c r="K113" s="130">
        <f>'User inputs - bird impacts'!M95</f>
        <v>0</v>
      </c>
      <c r="L113" s="130">
        <f>'User inputs - bird impacts'!N95</f>
        <v>0</v>
      </c>
      <c r="M113" s="130">
        <f>'User inputs - bird impacts'!O95</f>
        <v>0</v>
      </c>
      <c r="N113" s="130">
        <f>'User inputs - bird impacts'!P95</f>
        <v>0</v>
      </c>
      <c r="O113" s="130">
        <f>'User inputs - bird impacts'!Q95</f>
        <v>0</v>
      </c>
      <c r="R113" s="113"/>
      <c r="S113" s="114"/>
      <c r="T113" s="87" t="s">
        <v>892</v>
      </c>
      <c r="V113" s="130">
        <f>'User inputs - bird impacts'!F96</f>
        <v>0</v>
      </c>
      <c r="W113" s="130">
        <f>'User inputs - bird impacts'!G96</f>
        <v>0</v>
      </c>
      <c r="X113" s="130">
        <f>'User inputs - bird impacts'!H96</f>
        <v>0</v>
      </c>
      <c r="Y113" s="130">
        <f>'User inputs - bird impacts'!I96</f>
        <v>0</v>
      </c>
      <c r="Z113" s="130">
        <f>'User inputs - bird impacts'!J96</f>
        <v>0</v>
      </c>
      <c r="AA113" s="130">
        <f>'User inputs - bird impacts'!K96</f>
        <v>0</v>
      </c>
      <c r="AB113" s="130">
        <f>'User inputs - bird impacts'!L96</f>
        <v>0</v>
      </c>
      <c r="AC113" s="130">
        <f>'User inputs - bird impacts'!M96</f>
        <v>0</v>
      </c>
      <c r="AD113" s="130">
        <f>'User inputs - bird impacts'!N96</f>
        <v>0</v>
      </c>
      <c r="AE113" s="130">
        <f>'User inputs - bird impacts'!O96</f>
        <v>0</v>
      </c>
      <c r="AF113" s="130">
        <f>'User inputs - bird impacts'!P96</f>
        <v>0</v>
      </c>
      <c r="AG113" s="130">
        <f>'User inputs - bird impacts'!Q96</f>
        <v>0</v>
      </c>
      <c r="AJ113" s="113"/>
      <c r="AK113" s="114"/>
      <c r="AL113" s="87" t="s">
        <v>892</v>
      </c>
      <c r="AN113" s="130">
        <f>'User inputs - bird impacts'!F97</f>
        <v>0</v>
      </c>
      <c r="AO113" s="130">
        <f>'User inputs - bird impacts'!G97</f>
        <v>0</v>
      </c>
      <c r="AP113" s="130">
        <f>'User inputs - bird impacts'!H97</f>
        <v>0</v>
      </c>
      <c r="AQ113" s="130">
        <f>'User inputs - bird impacts'!I97</f>
        <v>0</v>
      </c>
      <c r="AR113" s="130">
        <f>'User inputs - bird impacts'!J97</f>
        <v>0</v>
      </c>
      <c r="AS113" s="130">
        <f>'User inputs - bird impacts'!K97</f>
        <v>0</v>
      </c>
      <c r="AT113" s="130">
        <f>'User inputs - bird impacts'!L97</f>
        <v>0</v>
      </c>
      <c r="AU113" s="130">
        <f>'User inputs - bird impacts'!M97</f>
        <v>0</v>
      </c>
      <c r="AV113" s="130">
        <f>'User inputs - bird impacts'!N97</f>
        <v>0</v>
      </c>
      <c r="AW113" s="130">
        <f>'User inputs - bird impacts'!O97</f>
        <v>0</v>
      </c>
      <c r="AX113" s="130">
        <f>'User inputs - bird impacts'!P97</f>
        <v>0</v>
      </c>
      <c r="AY113" s="130">
        <f>'User inputs - bird impacts'!Q97</f>
        <v>0</v>
      </c>
      <c r="BB113" s="113"/>
      <c r="BC113" s="114"/>
      <c r="BD113" s="87" t="s">
        <v>892</v>
      </c>
      <c r="BF113" s="130">
        <f>'User inputs - bird impacts'!F98</f>
        <v>0</v>
      </c>
      <c r="BG113" s="130">
        <f>'User inputs - bird impacts'!G98</f>
        <v>0</v>
      </c>
      <c r="BH113" s="130">
        <f>'User inputs - bird impacts'!H98</f>
        <v>0</v>
      </c>
      <c r="BI113" s="130">
        <f>'User inputs - bird impacts'!I98</f>
        <v>0</v>
      </c>
      <c r="BJ113" s="130">
        <f>'User inputs - bird impacts'!J98</f>
        <v>0</v>
      </c>
      <c r="BK113" s="130">
        <f>'User inputs - bird impacts'!K98</f>
        <v>0</v>
      </c>
      <c r="BL113" s="130">
        <f>'User inputs - bird impacts'!L98</f>
        <v>0</v>
      </c>
      <c r="BM113" s="130">
        <f>'User inputs - bird impacts'!M98</f>
        <v>0</v>
      </c>
      <c r="BN113" s="130">
        <f>'User inputs - bird impacts'!N98</f>
        <v>0</v>
      </c>
      <c r="BO113" s="130">
        <f>'User inputs - bird impacts'!O98</f>
        <v>0</v>
      </c>
      <c r="BP113" s="130">
        <f>'User inputs - bird impacts'!P98</f>
        <v>0</v>
      </c>
      <c r="BQ113" s="130">
        <f>'User inputs - bird impacts'!Q98</f>
        <v>0</v>
      </c>
      <c r="BT113" s="113"/>
      <c r="BU113" s="114"/>
      <c r="BV113" s="87" t="s">
        <v>892</v>
      </c>
      <c r="BX113" s="130">
        <f>'User inputs - bird impacts'!F99</f>
        <v>0</v>
      </c>
      <c r="BY113" s="130">
        <f>'User inputs - bird impacts'!G99</f>
        <v>0</v>
      </c>
      <c r="BZ113" s="130">
        <f>'User inputs - bird impacts'!H99</f>
        <v>0</v>
      </c>
      <c r="CA113" s="130">
        <f>'User inputs - bird impacts'!I99</f>
        <v>0</v>
      </c>
      <c r="CB113" s="130">
        <f>'User inputs - bird impacts'!J99</f>
        <v>0</v>
      </c>
      <c r="CC113" s="130">
        <f>'User inputs - bird impacts'!K99</f>
        <v>0</v>
      </c>
      <c r="CD113" s="130">
        <f>'User inputs - bird impacts'!L99</f>
        <v>0</v>
      </c>
      <c r="CE113" s="130">
        <f>'User inputs - bird impacts'!M99</f>
        <v>0</v>
      </c>
      <c r="CF113" s="130">
        <f>'User inputs - bird impacts'!N99</f>
        <v>0</v>
      </c>
      <c r="CG113" s="130">
        <f>'User inputs - bird impacts'!O99</f>
        <v>0</v>
      </c>
      <c r="CH113" s="130">
        <f>'User inputs - bird impacts'!P99</f>
        <v>0</v>
      </c>
      <c r="CI113" s="130">
        <f>'User inputs - bird impacts'!Q99</f>
        <v>0</v>
      </c>
      <c r="CL113" s="113"/>
      <c r="CM113" s="114"/>
      <c r="CN113" s="87" t="s">
        <v>892</v>
      </c>
      <c r="CP113" s="130">
        <f>'User inputs - bird impacts'!F100</f>
        <v>0</v>
      </c>
      <c r="CQ113" s="130">
        <f>'User inputs - bird impacts'!G100</f>
        <v>0</v>
      </c>
      <c r="CR113" s="130">
        <f>'User inputs - bird impacts'!H100</f>
        <v>0</v>
      </c>
      <c r="CS113" s="130">
        <f>'User inputs - bird impacts'!I100</f>
        <v>0</v>
      </c>
      <c r="CT113" s="130">
        <f>'User inputs - bird impacts'!J100</f>
        <v>0</v>
      </c>
      <c r="CU113" s="130">
        <f>'User inputs - bird impacts'!K100</f>
        <v>0</v>
      </c>
      <c r="CV113" s="130">
        <f>'User inputs - bird impacts'!L100</f>
        <v>0</v>
      </c>
      <c r="CW113" s="130">
        <f>'User inputs - bird impacts'!M100</f>
        <v>0</v>
      </c>
      <c r="CX113" s="130">
        <f>'User inputs - bird impacts'!N100</f>
        <v>0</v>
      </c>
      <c r="CY113" s="130">
        <f>'User inputs - bird impacts'!O100</f>
        <v>0</v>
      </c>
      <c r="CZ113" s="130">
        <f>'User inputs - bird impacts'!P100</f>
        <v>0</v>
      </c>
      <c r="DA113" s="130">
        <f>'User inputs - bird impacts'!Q100</f>
        <v>0</v>
      </c>
    </row>
    <row r="114" spans="2:107" ht="14.25" customHeight="1" x14ac:dyDescent="0.25">
      <c r="B114" s="87" t="s">
        <v>41</v>
      </c>
      <c r="C114" s="138">
        <f>'Proportion at collision height'!F11</f>
        <v>0</v>
      </c>
      <c r="D114" s="92"/>
      <c r="E114" s="92"/>
      <c r="F114" s="92"/>
      <c r="G114" s="92"/>
      <c r="H114" s="92"/>
      <c r="I114" s="92"/>
      <c r="J114" s="92"/>
      <c r="K114" s="92"/>
      <c r="L114" s="92"/>
      <c r="M114" s="92"/>
      <c r="N114" s="92"/>
      <c r="O114" s="92"/>
      <c r="R114" s="113"/>
      <c r="S114" s="114"/>
      <c r="T114" s="87" t="s">
        <v>41</v>
      </c>
      <c r="U114" s="138">
        <f>'Proportion at collision height'!P11</f>
        <v>0</v>
      </c>
      <c r="V114" s="92"/>
      <c r="W114" s="92"/>
      <c r="X114" s="92"/>
      <c r="Y114" s="92"/>
      <c r="Z114" s="92"/>
      <c r="AA114" s="92"/>
      <c r="AB114" s="92"/>
      <c r="AC114" s="92"/>
      <c r="AD114" s="92"/>
      <c r="AE114" s="92"/>
      <c r="AF114" s="92"/>
      <c r="AG114" s="92"/>
      <c r="AJ114" s="113"/>
      <c r="AK114" s="114"/>
      <c r="AL114" s="87" t="s">
        <v>41</v>
      </c>
      <c r="AM114" s="138">
        <f>'Proportion at collision height'!Z11</f>
        <v>0</v>
      </c>
      <c r="AN114" s="92"/>
      <c r="AO114" s="92"/>
      <c r="AP114" s="92"/>
      <c r="AQ114" s="92"/>
      <c r="AR114" s="92"/>
      <c r="AS114" s="92"/>
      <c r="AT114" s="92"/>
      <c r="AU114" s="92"/>
      <c r="AV114" s="92"/>
      <c r="AW114" s="92"/>
      <c r="AX114" s="92"/>
      <c r="AY114" s="92"/>
      <c r="BB114" s="113"/>
      <c r="BC114" s="114"/>
      <c r="BD114" s="87" t="s">
        <v>41</v>
      </c>
      <c r="BE114" s="138">
        <f>'Proportion at collision height'!AJ11</f>
        <v>0</v>
      </c>
      <c r="BF114" s="92"/>
      <c r="BG114" s="92"/>
      <c r="BH114" s="92"/>
      <c r="BI114" s="92"/>
      <c r="BJ114" s="92"/>
      <c r="BK114" s="92"/>
      <c r="BL114" s="92"/>
      <c r="BM114" s="92"/>
      <c r="BN114" s="92"/>
      <c r="BO114" s="92"/>
      <c r="BP114" s="92"/>
      <c r="BQ114" s="92"/>
      <c r="BT114" s="113"/>
      <c r="BU114" s="114"/>
      <c r="BV114" s="87" t="s">
        <v>41</v>
      </c>
      <c r="BW114" s="138">
        <f>'Proportion at collision height'!AT11</f>
        <v>0</v>
      </c>
      <c r="BX114" s="92"/>
      <c r="BY114" s="92"/>
      <c r="BZ114" s="92"/>
      <c r="CA114" s="92"/>
      <c r="CB114" s="92"/>
      <c r="CC114" s="92"/>
      <c r="CD114" s="92"/>
      <c r="CE114" s="92"/>
      <c r="CF114" s="92"/>
      <c r="CG114" s="92"/>
      <c r="CH114" s="92"/>
      <c r="CI114" s="92"/>
      <c r="CL114" s="113"/>
      <c r="CM114" s="114"/>
      <c r="CN114" s="87" t="s">
        <v>41</v>
      </c>
      <c r="CO114" s="138">
        <f>'Proportion at collision height'!BD11</f>
        <v>0</v>
      </c>
      <c r="CP114" s="92"/>
      <c r="CQ114" s="92"/>
      <c r="CR114" s="92"/>
      <c r="CS114" s="92"/>
      <c r="CT114" s="92"/>
      <c r="CU114" s="92"/>
      <c r="CV114" s="92"/>
      <c r="CW114" s="92"/>
      <c r="CX114" s="92"/>
      <c r="CY114" s="92"/>
      <c r="CZ114" s="92"/>
      <c r="DA114" s="92"/>
    </row>
    <row r="115" spans="2:107" x14ac:dyDescent="0.25">
      <c r="B115" s="87" t="s">
        <v>42</v>
      </c>
      <c r="D115" s="139">
        <f>'Hours of daylight'!$K$15</f>
        <v>375.68698270402712</v>
      </c>
      <c r="E115" s="139">
        <f>'Hours of daylight'!$L$15</f>
        <v>339.19688287090781</v>
      </c>
      <c r="F115" s="139">
        <f>'Hours of daylight'!$M$15</f>
        <v>375.4530102491978</v>
      </c>
      <c r="G115" s="139">
        <f>'Hours of daylight'!$N$15</f>
        <v>363.38532179321777</v>
      </c>
      <c r="H115" s="139">
        <f>'Hours of daylight'!$O$15</f>
        <v>375.63935304279426</v>
      </c>
      <c r="I115" s="139">
        <f>'Hours of daylight'!$P$15</f>
        <v>363.6225522914749</v>
      </c>
      <c r="J115" s="139">
        <f>'Hours of daylight'!$Q$15</f>
        <v>375.69746095274434</v>
      </c>
      <c r="K115" s="139">
        <f>'Hours of daylight'!$R$15</f>
        <v>375.55230300789896</v>
      </c>
      <c r="L115" s="139">
        <f>'Hours of daylight'!$S$15</f>
        <v>363.34378424215805</v>
      </c>
      <c r="M115" s="139">
        <f>'Hours of daylight'!$T$15</f>
        <v>375.48854824936672</v>
      </c>
      <c r="N115" s="139">
        <f>'Hours of daylight'!$U$15</f>
        <v>363.51200749720294</v>
      </c>
      <c r="O115" s="139">
        <f>'Hours of daylight'!$V$15</f>
        <v>375.74137513849803</v>
      </c>
      <c r="R115" s="113"/>
      <c r="S115" s="114"/>
      <c r="T115" s="87" t="s">
        <v>42</v>
      </c>
      <c r="V115" s="139">
        <f>'Hours of daylight'!$K$15</f>
        <v>375.68698270402712</v>
      </c>
      <c r="W115" s="139">
        <f>'Hours of daylight'!$L$15</f>
        <v>339.19688287090781</v>
      </c>
      <c r="X115" s="139">
        <f>'Hours of daylight'!$M$15</f>
        <v>375.4530102491978</v>
      </c>
      <c r="Y115" s="139">
        <f>'Hours of daylight'!$N$15</f>
        <v>363.38532179321777</v>
      </c>
      <c r="Z115" s="139">
        <f>'Hours of daylight'!$O$15</f>
        <v>375.63935304279426</v>
      </c>
      <c r="AA115" s="139">
        <f>'Hours of daylight'!$P$15</f>
        <v>363.6225522914749</v>
      </c>
      <c r="AB115" s="139">
        <f>'Hours of daylight'!$Q$15</f>
        <v>375.69746095274434</v>
      </c>
      <c r="AC115" s="139">
        <f>'Hours of daylight'!$R$15</f>
        <v>375.55230300789896</v>
      </c>
      <c r="AD115" s="139">
        <f>'Hours of daylight'!$S$15</f>
        <v>363.34378424215805</v>
      </c>
      <c r="AE115" s="139">
        <f>'Hours of daylight'!$T$15</f>
        <v>375.48854824936672</v>
      </c>
      <c r="AF115" s="139">
        <f>'Hours of daylight'!$U$15</f>
        <v>363.51200749720294</v>
      </c>
      <c r="AG115" s="139">
        <f>'Hours of daylight'!$V$15</f>
        <v>375.74137513849803</v>
      </c>
      <c r="AJ115" s="113"/>
      <c r="AK115" s="114"/>
      <c r="AL115" s="87" t="s">
        <v>42</v>
      </c>
      <c r="AN115" s="139">
        <f>'Hours of daylight'!$K$15</f>
        <v>375.68698270402712</v>
      </c>
      <c r="AO115" s="139">
        <f>'Hours of daylight'!$L$15</f>
        <v>339.19688287090781</v>
      </c>
      <c r="AP115" s="139">
        <f>'Hours of daylight'!$M$15</f>
        <v>375.4530102491978</v>
      </c>
      <c r="AQ115" s="139">
        <f>'Hours of daylight'!$N$15</f>
        <v>363.38532179321777</v>
      </c>
      <c r="AR115" s="139">
        <f>'Hours of daylight'!$O$15</f>
        <v>375.63935304279426</v>
      </c>
      <c r="AS115" s="139">
        <f>'Hours of daylight'!$P$15</f>
        <v>363.6225522914749</v>
      </c>
      <c r="AT115" s="139">
        <f>'Hours of daylight'!$Q$15</f>
        <v>375.69746095274434</v>
      </c>
      <c r="AU115" s="139">
        <f>'Hours of daylight'!$R$15</f>
        <v>375.55230300789896</v>
      </c>
      <c r="AV115" s="139">
        <f>'Hours of daylight'!$S$15</f>
        <v>363.34378424215805</v>
      </c>
      <c r="AW115" s="139">
        <f>'Hours of daylight'!$T$15</f>
        <v>375.48854824936672</v>
      </c>
      <c r="AX115" s="139">
        <f>'Hours of daylight'!$U$15</f>
        <v>363.51200749720294</v>
      </c>
      <c r="AY115" s="139">
        <f>'Hours of daylight'!$V$15</f>
        <v>375.74137513849803</v>
      </c>
      <c r="BB115" s="113"/>
      <c r="BC115" s="114"/>
      <c r="BD115" s="87" t="s">
        <v>42</v>
      </c>
      <c r="BF115" s="139">
        <f>'Hours of daylight'!$K$15</f>
        <v>375.68698270402712</v>
      </c>
      <c r="BG115" s="139">
        <f>'Hours of daylight'!$L$15</f>
        <v>339.19688287090781</v>
      </c>
      <c r="BH115" s="139">
        <f>'Hours of daylight'!$M$15</f>
        <v>375.4530102491978</v>
      </c>
      <c r="BI115" s="139">
        <f>'Hours of daylight'!$N$15</f>
        <v>363.38532179321777</v>
      </c>
      <c r="BJ115" s="139">
        <f>'Hours of daylight'!$O$15</f>
        <v>375.63935304279426</v>
      </c>
      <c r="BK115" s="139">
        <f>'Hours of daylight'!$P$15</f>
        <v>363.6225522914749</v>
      </c>
      <c r="BL115" s="139">
        <f>'Hours of daylight'!$Q$15</f>
        <v>375.69746095274434</v>
      </c>
      <c r="BM115" s="139">
        <f>'Hours of daylight'!$R$15</f>
        <v>375.55230300789896</v>
      </c>
      <c r="BN115" s="139">
        <f>'Hours of daylight'!$S$15</f>
        <v>363.34378424215805</v>
      </c>
      <c r="BO115" s="139">
        <f>'Hours of daylight'!$T$15</f>
        <v>375.48854824936672</v>
      </c>
      <c r="BP115" s="139">
        <f>'Hours of daylight'!$U$15</f>
        <v>363.51200749720294</v>
      </c>
      <c r="BQ115" s="139">
        <f>'Hours of daylight'!$V$15</f>
        <v>375.74137513849803</v>
      </c>
      <c r="BT115" s="113"/>
      <c r="BU115" s="114"/>
      <c r="BV115" s="87" t="s">
        <v>42</v>
      </c>
      <c r="BX115" s="139">
        <f>'Hours of daylight'!$K$15</f>
        <v>375.68698270402712</v>
      </c>
      <c r="BY115" s="139">
        <f>'Hours of daylight'!$L$15</f>
        <v>339.19688287090781</v>
      </c>
      <c r="BZ115" s="139">
        <f>'Hours of daylight'!$M$15</f>
        <v>375.4530102491978</v>
      </c>
      <c r="CA115" s="139">
        <f>'Hours of daylight'!$N$15</f>
        <v>363.38532179321777</v>
      </c>
      <c r="CB115" s="139">
        <f>'Hours of daylight'!$O$15</f>
        <v>375.63935304279426</v>
      </c>
      <c r="CC115" s="139">
        <f>'Hours of daylight'!$P$15</f>
        <v>363.6225522914749</v>
      </c>
      <c r="CD115" s="139">
        <f>'Hours of daylight'!$Q$15</f>
        <v>375.69746095274434</v>
      </c>
      <c r="CE115" s="139">
        <f>'Hours of daylight'!$R$15</f>
        <v>375.55230300789896</v>
      </c>
      <c r="CF115" s="139">
        <f>'Hours of daylight'!$S$15</f>
        <v>363.34378424215805</v>
      </c>
      <c r="CG115" s="139">
        <f>'Hours of daylight'!$T$15</f>
        <v>375.48854824936672</v>
      </c>
      <c r="CH115" s="139">
        <f>'Hours of daylight'!$U$15</f>
        <v>363.51200749720294</v>
      </c>
      <c r="CI115" s="139">
        <f>'Hours of daylight'!$V$15</f>
        <v>375.74137513849803</v>
      </c>
      <c r="CL115" s="113"/>
      <c r="CM115" s="114"/>
      <c r="CN115" s="87" t="s">
        <v>42</v>
      </c>
      <c r="CP115" s="139">
        <f>'Hours of daylight'!$K$15</f>
        <v>375.68698270402712</v>
      </c>
      <c r="CQ115" s="139">
        <f>'Hours of daylight'!$L$15</f>
        <v>339.19688287090781</v>
      </c>
      <c r="CR115" s="139">
        <f>'Hours of daylight'!$M$15</f>
        <v>375.4530102491978</v>
      </c>
      <c r="CS115" s="139">
        <f>'Hours of daylight'!$N$15</f>
        <v>363.38532179321777</v>
      </c>
      <c r="CT115" s="139">
        <f>'Hours of daylight'!$O$15</f>
        <v>375.63935304279426</v>
      </c>
      <c r="CU115" s="139">
        <f>'Hours of daylight'!$P$15</f>
        <v>363.6225522914749</v>
      </c>
      <c r="CV115" s="139">
        <f>'Hours of daylight'!$Q$15</f>
        <v>375.69746095274434</v>
      </c>
      <c r="CW115" s="139">
        <f>'Hours of daylight'!$R$15</f>
        <v>375.55230300789896</v>
      </c>
      <c r="CX115" s="139">
        <f>'Hours of daylight'!$S$15</f>
        <v>363.34378424215805</v>
      </c>
      <c r="CY115" s="139">
        <f>'Hours of daylight'!$T$15</f>
        <v>375.48854824936672</v>
      </c>
      <c r="CZ115" s="139">
        <f>'Hours of daylight'!$U$15</f>
        <v>363.51200749720294</v>
      </c>
      <c r="DA115" s="139">
        <f>'Hours of daylight'!$V$15</f>
        <v>375.74137513849803</v>
      </c>
    </row>
    <row r="116" spans="2:107" x14ac:dyDescent="0.25">
      <c r="B116" s="87" t="s">
        <v>43</v>
      </c>
      <c r="D116" s="139">
        <f>'Hours of daylight'!$K$20</f>
        <v>368.31301729597288</v>
      </c>
      <c r="E116" s="139">
        <f>'Hours of daylight'!$L$20</f>
        <v>332.80311712909219</v>
      </c>
      <c r="F116" s="139">
        <f>'Hours of daylight'!$M$20</f>
        <v>368.5469897508022</v>
      </c>
      <c r="G116" s="139">
        <f>'Hours of daylight'!$N$20</f>
        <v>356.61467820678223</v>
      </c>
      <c r="H116" s="139">
        <f>'Hours of daylight'!$O$20</f>
        <v>368.36064695720574</v>
      </c>
      <c r="I116" s="139">
        <f>'Hours of daylight'!$P$20</f>
        <v>356.3774477085251</v>
      </c>
      <c r="J116" s="139">
        <f>'Hours of daylight'!$Q$20</f>
        <v>368.30253904725566</v>
      </c>
      <c r="K116" s="139">
        <f>'Hours of daylight'!$R$20</f>
        <v>368.44769699210104</v>
      </c>
      <c r="L116" s="139">
        <f>'Hours of daylight'!$S$20</f>
        <v>356.65621575784195</v>
      </c>
      <c r="M116" s="139">
        <f>'Hours of daylight'!$T$20</f>
        <v>368.51145175063328</v>
      </c>
      <c r="N116" s="139">
        <f>'Hours of daylight'!$U$20</f>
        <v>356.48799250279706</v>
      </c>
      <c r="O116" s="139">
        <f>'Hours of daylight'!$V$20</f>
        <v>368.25862486150197</v>
      </c>
      <c r="R116" s="113"/>
      <c r="S116" s="114"/>
      <c r="T116" s="87" t="s">
        <v>43</v>
      </c>
      <c r="V116" s="139">
        <f>'Hours of daylight'!$K$20</f>
        <v>368.31301729597288</v>
      </c>
      <c r="W116" s="139">
        <f>'Hours of daylight'!$L$20</f>
        <v>332.80311712909219</v>
      </c>
      <c r="X116" s="139">
        <f>'Hours of daylight'!$M$20</f>
        <v>368.5469897508022</v>
      </c>
      <c r="Y116" s="139">
        <f>'Hours of daylight'!$N$20</f>
        <v>356.61467820678223</v>
      </c>
      <c r="Z116" s="139">
        <f>'Hours of daylight'!$O$20</f>
        <v>368.36064695720574</v>
      </c>
      <c r="AA116" s="139">
        <f>'Hours of daylight'!$P$20</f>
        <v>356.3774477085251</v>
      </c>
      <c r="AB116" s="139">
        <f>'Hours of daylight'!$Q$20</f>
        <v>368.30253904725566</v>
      </c>
      <c r="AC116" s="139">
        <f>'Hours of daylight'!$R$20</f>
        <v>368.44769699210104</v>
      </c>
      <c r="AD116" s="139">
        <f>'Hours of daylight'!$S$20</f>
        <v>356.65621575784195</v>
      </c>
      <c r="AE116" s="139">
        <f>'Hours of daylight'!$T$20</f>
        <v>368.51145175063328</v>
      </c>
      <c r="AF116" s="139">
        <f>'Hours of daylight'!$U$20</f>
        <v>356.48799250279706</v>
      </c>
      <c r="AG116" s="139">
        <f>'Hours of daylight'!$V$20</f>
        <v>368.25862486150197</v>
      </c>
      <c r="AJ116" s="113"/>
      <c r="AK116" s="114"/>
      <c r="AL116" s="87" t="s">
        <v>43</v>
      </c>
      <c r="AN116" s="139">
        <f>'Hours of daylight'!$K$20</f>
        <v>368.31301729597288</v>
      </c>
      <c r="AO116" s="139">
        <f>'Hours of daylight'!$L$20</f>
        <v>332.80311712909219</v>
      </c>
      <c r="AP116" s="139">
        <f>'Hours of daylight'!$M$20</f>
        <v>368.5469897508022</v>
      </c>
      <c r="AQ116" s="139">
        <f>'Hours of daylight'!$N$20</f>
        <v>356.61467820678223</v>
      </c>
      <c r="AR116" s="139">
        <f>'Hours of daylight'!$O$20</f>
        <v>368.36064695720574</v>
      </c>
      <c r="AS116" s="139">
        <f>'Hours of daylight'!$P$20</f>
        <v>356.3774477085251</v>
      </c>
      <c r="AT116" s="139">
        <f>'Hours of daylight'!$Q$20</f>
        <v>368.30253904725566</v>
      </c>
      <c r="AU116" s="139">
        <f>'Hours of daylight'!$R$20</f>
        <v>368.44769699210104</v>
      </c>
      <c r="AV116" s="139">
        <f>'Hours of daylight'!$S$20</f>
        <v>356.65621575784195</v>
      </c>
      <c r="AW116" s="139">
        <f>'Hours of daylight'!$T$20</f>
        <v>368.51145175063328</v>
      </c>
      <c r="AX116" s="139">
        <f>'Hours of daylight'!$U$20</f>
        <v>356.48799250279706</v>
      </c>
      <c r="AY116" s="139">
        <f>'Hours of daylight'!$V$20</f>
        <v>368.25862486150197</v>
      </c>
      <c r="BB116" s="113"/>
      <c r="BC116" s="114"/>
      <c r="BD116" s="87" t="s">
        <v>43</v>
      </c>
      <c r="BF116" s="139">
        <f>'Hours of daylight'!$K$20</f>
        <v>368.31301729597288</v>
      </c>
      <c r="BG116" s="139">
        <f>'Hours of daylight'!$L$20</f>
        <v>332.80311712909219</v>
      </c>
      <c r="BH116" s="139">
        <f>'Hours of daylight'!$M$20</f>
        <v>368.5469897508022</v>
      </c>
      <c r="BI116" s="139">
        <f>'Hours of daylight'!$N$20</f>
        <v>356.61467820678223</v>
      </c>
      <c r="BJ116" s="139">
        <f>'Hours of daylight'!$O$20</f>
        <v>368.36064695720574</v>
      </c>
      <c r="BK116" s="139">
        <f>'Hours of daylight'!$P$20</f>
        <v>356.3774477085251</v>
      </c>
      <c r="BL116" s="139">
        <f>'Hours of daylight'!$Q$20</f>
        <v>368.30253904725566</v>
      </c>
      <c r="BM116" s="139">
        <f>'Hours of daylight'!$R$20</f>
        <v>368.44769699210104</v>
      </c>
      <c r="BN116" s="139">
        <f>'Hours of daylight'!$S$20</f>
        <v>356.65621575784195</v>
      </c>
      <c r="BO116" s="139">
        <f>'Hours of daylight'!$T$20</f>
        <v>368.51145175063328</v>
      </c>
      <c r="BP116" s="139">
        <f>'Hours of daylight'!$U$20</f>
        <v>356.48799250279706</v>
      </c>
      <c r="BQ116" s="139">
        <f>'Hours of daylight'!$V$20</f>
        <v>368.25862486150197</v>
      </c>
      <c r="BT116" s="113"/>
      <c r="BU116" s="114"/>
      <c r="BV116" s="87" t="s">
        <v>43</v>
      </c>
      <c r="BX116" s="139">
        <f>'Hours of daylight'!$K$20</f>
        <v>368.31301729597288</v>
      </c>
      <c r="BY116" s="139">
        <f>'Hours of daylight'!$L$20</f>
        <v>332.80311712909219</v>
      </c>
      <c r="BZ116" s="139">
        <f>'Hours of daylight'!$M$20</f>
        <v>368.5469897508022</v>
      </c>
      <c r="CA116" s="139">
        <f>'Hours of daylight'!$N$20</f>
        <v>356.61467820678223</v>
      </c>
      <c r="CB116" s="139">
        <f>'Hours of daylight'!$O$20</f>
        <v>368.36064695720574</v>
      </c>
      <c r="CC116" s="139">
        <f>'Hours of daylight'!$P$20</f>
        <v>356.3774477085251</v>
      </c>
      <c r="CD116" s="139">
        <f>'Hours of daylight'!$Q$20</f>
        <v>368.30253904725566</v>
      </c>
      <c r="CE116" s="139">
        <f>'Hours of daylight'!$R$20</f>
        <v>368.44769699210104</v>
      </c>
      <c r="CF116" s="139">
        <f>'Hours of daylight'!$S$20</f>
        <v>356.65621575784195</v>
      </c>
      <c r="CG116" s="139">
        <f>'Hours of daylight'!$T$20</f>
        <v>368.51145175063328</v>
      </c>
      <c r="CH116" s="139">
        <f>'Hours of daylight'!$U$20</f>
        <v>356.48799250279706</v>
      </c>
      <c r="CI116" s="139">
        <f>'Hours of daylight'!$V$20</f>
        <v>368.25862486150197</v>
      </c>
      <c r="CL116" s="113"/>
      <c r="CM116" s="114"/>
      <c r="CN116" s="87" t="s">
        <v>43</v>
      </c>
      <c r="CP116" s="139">
        <f>'Hours of daylight'!$K$20</f>
        <v>368.31301729597288</v>
      </c>
      <c r="CQ116" s="139">
        <f>'Hours of daylight'!$L$20</f>
        <v>332.80311712909219</v>
      </c>
      <c r="CR116" s="139">
        <f>'Hours of daylight'!$M$20</f>
        <v>368.5469897508022</v>
      </c>
      <c r="CS116" s="139">
        <f>'Hours of daylight'!$N$20</f>
        <v>356.61467820678223</v>
      </c>
      <c r="CT116" s="139">
        <f>'Hours of daylight'!$O$20</f>
        <v>368.36064695720574</v>
      </c>
      <c r="CU116" s="139">
        <f>'Hours of daylight'!$P$20</f>
        <v>356.3774477085251</v>
      </c>
      <c r="CV116" s="139">
        <f>'Hours of daylight'!$Q$20</f>
        <v>368.30253904725566</v>
      </c>
      <c r="CW116" s="139">
        <f>'Hours of daylight'!$R$20</f>
        <v>368.44769699210104</v>
      </c>
      <c r="CX116" s="139">
        <f>'Hours of daylight'!$S$20</f>
        <v>356.65621575784195</v>
      </c>
      <c r="CY116" s="139">
        <f>'Hours of daylight'!$T$20</f>
        <v>368.51145175063328</v>
      </c>
      <c r="CZ116" s="139">
        <f>'Hours of daylight'!$U$20</f>
        <v>356.48799250279706</v>
      </c>
      <c r="DA116" s="139">
        <f>'Hours of daylight'!$V$20</f>
        <v>368.25862486150197</v>
      </c>
    </row>
    <row r="117" spans="2:107" x14ac:dyDescent="0.25">
      <c r="D117" s="129"/>
      <c r="E117" s="129"/>
      <c r="F117" s="129"/>
      <c r="G117" s="129"/>
      <c r="H117" s="129"/>
      <c r="I117" s="129"/>
      <c r="J117" s="129"/>
      <c r="K117" s="129"/>
      <c r="L117" s="129"/>
      <c r="M117" s="129"/>
      <c r="N117" s="129"/>
      <c r="O117" s="129"/>
      <c r="R117" s="113"/>
      <c r="S117" s="114"/>
      <c r="V117" s="129"/>
      <c r="W117" s="129"/>
      <c r="X117" s="129"/>
      <c r="Y117" s="129"/>
      <c r="Z117" s="129"/>
      <c r="AA117" s="129"/>
      <c r="AB117" s="129"/>
      <c r="AC117" s="129"/>
      <c r="AD117" s="129"/>
      <c r="AE117" s="129"/>
      <c r="AF117" s="129"/>
      <c r="AG117" s="129"/>
      <c r="AJ117" s="113"/>
      <c r="AK117" s="114"/>
      <c r="AN117" s="129"/>
      <c r="AO117" s="129"/>
      <c r="AP117" s="129"/>
      <c r="AQ117" s="129"/>
      <c r="AR117" s="129"/>
      <c r="AS117" s="129"/>
      <c r="AT117" s="129"/>
      <c r="AU117" s="129"/>
      <c r="AV117" s="129"/>
      <c r="AW117" s="129"/>
      <c r="AX117" s="129"/>
      <c r="AY117" s="129"/>
      <c r="BB117" s="113"/>
      <c r="BC117" s="114"/>
      <c r="BF117" s="129"/>
      <c r="BG117" s="129"/>
      <c r="BH117" s="129"/>
      <c r="BI117" s="129"/>
      <c r="BJ117" s="129"/>
      <c r="BK117" s="129"/>
      <c r="BL117" s="129"/>
      <c r="BM117" s="129"/>
      <c r="BN117" s="129"/>
      <c r="BO117" s="129"/>
      <c r="BP117" s="129"/>
      <c r="BQ117" s="129"/>
      <c r="BT117" s="113"/>
      <c r="BU117" s="114"/>
      <c r="BX117" s="129"/>
      <c r="BY117" s="129"/>
      <c r="BZ117" s="129"/>
      <c r="CA117" s="129"/>
      <c r="CB117" s="129"/>
      <c r="CC117" s="129"/>
      <c r="CD117" s="129"/>
      <c r="CE117" s="129"/>
      <c r="CF117" s="129"/>
      <c r="CG117" s="129"/>
      <c r="CH117" s="129"/>
      <c r="CI117" s="129"/>
      <c r="CL117" s="113"/>
      <c r="CM117" s="114"/>
      <c r="CP117" s="129"/>
      <c r="CQ117" s="129"/>
      <c r="CR117" s="129"/>
      <c r="CS117" s="129"/>
      <c r="CT117" s="129"/>
      <c r="CU117" s="129"/>
      <c r="CV117" s="129"/>
      <c r="CW117" s="129"/>
      <c r="CX117" s="129"/>
      <c r="CY117" s="129"/>
      <c r="CZ117" s="129"/>
      <c r="DA117" s="129"/>
    </row>
    <row r="118" spans="2:107" x14ac:dyDescent="0.25">
      <c r="B118" s="102" t="s">
        <v>44</v>
      </c>
      <c r="D118" s="139" t="e">
        <f t="shared" ref="D118:O118" si="56">$C96*D113/(2*$C102)*$C104*(D115+$C97*D116)*3600/1000000</f>
        <v>#DIV/0!</v>
      </c>
      <c r="E118" s="139" t="e">
        <f t="shared" si="56"/>
        <v>#DIV/0!</v>
      </c>
      <c r="F118" s="139" t="e">
        <f t="shared" si="56"/>
        <v>#DIV/0!</v>
      </c>
      <c r="G118" s="139" t="e">
        <f t="shared" si="56"/>
        <v>#DIV/0!</v>
      </c>
      <c r="H118" s="139" t="e">
        <f t="shared" si="56"/>
        <v>#DIV/0!</v>
      </c>
      <c r="I118" s="139" t="e">
        <f t="shared" si="56"/>
        <v>#DIV/0!</v>
      </c>
      <c r="J118" s="139" t="e">
        <f t="shared" si="56"/>
        <v>#DIV/0!</v>
      </c>
      <c r="K118" s="139" t="e">
        <f t="shared" si="56"/>
        <v>#DIV/0!</v>
      </c>
      <c r="L118" s="139" t="e">
        <f t="shared" si="56"/>
        <v>#DIV/0!</v>
      </c>
      <c r="M118" s="139" t="e">
        <f t="shared" si="56"/>
        <v>#DIV/0!</v>
      </c>
      <c r="N118" s="139" t="e">
        <f t="shared" si="56"/>
        <v>#DIV/0!</v>
      </c>
      <c r="O118" s="139" t="e">
        <f t="shared" si="56"/>
        <v>#DIV/0!</v>
      </c>
      <c r="R118" s="113"/>
      <c r="S118" s="114"/>
      <c r="T118" s="102" t="s">
        <v>44</v>
      </c>
      <c r="V118" s="139" t="e">
        <f>$U96*V113/(2*$U102)*$U104*(V115+$U97*V116)*3600/1000000</f>
        <v>#DIV/0!</v>
      </c>
      <c r="W118" s="139" t="e">
        <f t="shared" ref="W118:AG118" si="57">$U96*W113/(2*$U102)*$U104*(W115+$U97*W116)*3600/1000000</f>
        <v>#DIV/0!</v>
      </c>
      <c r="X118" s="139" t="e">
        <f t="shared" si="57"/>
        <v>#DIV/0!</v>
      </c>
      <c r="Y118" s="139" t="e">
        <f t="shared" si="57"/>
        <v>#DIV/0!</v>
      </c>
      <c r="Z118" s="139" t="e">
        <f t="shared" si="57"/>
        <v>#DIV/0!</v>
      </c>
      <c r="AA118" s="139" t="e">
        <f t="shared" si="57"/>
        <v>#DIV/0!</v>
      </c>
      <c r="AB118" s="139" t="e">
        <f t="shared" si="57"/>
        <v>#DIV/0!</v>
      </c>
      <c r="AC118" s="139" t="e">
        <f t="shared" si="57"/>
        <v>#DIV/0!</v>
      </c>
      <c r="AD118" s="139" t="e">
        <f t="shared" si="57"/>
        <v>#DIV/0!</v>
      </c>
      <c r="AE118" s="139" t="e">
        <f t="shared" si="57"/>
        <v>#DIV/0!</v>
      </c>
      <c r="AF118" s="139" t="e">
        <f t="shared" si="57"/>
        <v>#DIV/0!</v>
      </c>
      <c r="AG118" s="139" t="e">
        <f t="shared" si="57"/>
        <v>#DIV/0!</v>
      </c>
      <c r="AJ118" s="113"/>
      <c r="AK118" s="114"/>
      <c r="AL118" s="102" t="s">
        <v>44</v>
      </c>
      <c r="AN118" s="139" t="e">
        <f>$AM96*AN113/(2*$AM102)*$AM104*(AN115+$AM97*AN116)*3600/1000000</f>
        <v>#DIV/0!</v>
      </c>
      <c r="AO118" s="139" t="e">
        <f t="shared" ref="AO118:AY118" si="58">$AM96*AO113/(2*$AM102)*$AM104*(AO115+$AM97*AO116)*3600/1000000</f>
        <v>#DIV/0!</v>
      </c>
      <c r="AP118" s="139" t="e">
        <f t="shared" si="58"/>
        <v>#DIV/0!</v>
      </c>
      <c r="AQ118" s="139" t="e">
        <f t="shared" si="58"/>
        <v>#DIV/0!</v>
      </c>
      <c r="AR118" s="139" t="e">
        <f t="shared" si="58"/>
        <v>#DIV/0!</v>
      </c>
      <c r="AS118" s="139" t="e">
        <f t="shared" si="58"/>
        <v>#DIV/0!</v>
      </c>
      <c r="AT118" s="139" t="e">
        <f t="shared" si="58"/>
        <v>#DIV/0!</v>
      </c>
      <c r="AU118" s="139" t="e">
        <f t="shared" si="58"/>
        <v>#DIV/0!</v>
      </c>
      <c r="AV118" s="139" t="e">
        <f t="shared" si="58"/>
        <v>#DIV/0!</v>
      </c>
      <c r="AW118" s="139" t="e">
        <f t="shared" si="58"/>
        <v>#DIV/0!</v>
      </c>
      <c r="AX118" s="139" t="e">
        <f t="shared" si="58"/>
        <v>#DIV/0!</v>
      </c>
      <c r="AY118" s="139" t="e">
        <f t="shared" si="58"/>
        <v>#DIV/0!</v>
      </c>
      <c r="BB118" s="113"/>
      <c r="BC118" s="114"/>
      <c r="BD118" s="102" t="s">
        <v>44</v>
      </c>
      <c r="BF118" s="139" t="e">
        <f>$BE96*BF113/(2*$BE102)*$BE104*(BF115+$BE97*BF116)*3600/1000000</f>
        <v>#DIV/0!</v>
      </c>
      <c r="BG118" s="139" t="e">
        <f t="shared" ref="BG118:BQ118" si="59">$BE96*BG113/(2*$BE102)*$BE104*(BG115+$BE97*BG116)*3600/1000000</f>
        <v>#DIV/0!</v>
      </c>
      <c r="BH118" s="139" t="e">
        <f t="shared" si="59"/>
        <v>#DIV/0!</v>
      </c>
      <c r="BI118" s="139" t="e">
        <f t="shared" si="59"/>
        <v>#DIV/0!</v>
      </c>
      <c r="BJ118" s="139" t="e">
        <f t="shared" si="59"/>
        <v>#DIV/0!</v>
      </c>
      <c r="BK118" s="139" t="e">
        <f t="shared" si="59"/>
        <v>#DIV/0!</v>
      </c>
      <c r="BL118" s="139" t="e">
        <f t="shared" si="59"/>
        <v>#DIV/0!</v>
      </c>
      <c r="BM118" s="139" t="e">
        <f t="shared" si="59"/>
        <v>#DIV/0!</v>
      </c>
      <c r="BN118" s="139" t="e">
        <f t="shared" si="59"/>
        <v>#DIV/0!</v>
      </c>
      <c r="BO118" s="139" t="e">
        <f t="shared" si="59"/>
        <v>#DIV/0!</v>
      </c>
      <c r="BP118" s="139" t="e">
        <f t="shared" si="59"/>
        <v>#DIV/0!</v>
      </c>
      <c r="BQ118" s="139" t="e">
        <f t="shared" si="59"/>
        <v>#DIV/0!</v>
      </c>
      <c r="BT118" s="113"/>
      <c r="BU118" s="114"/>
      <c r="BV118" s="102" t="s">
        <v>44</v>
      </c>
      <c r="BX118" s="139" t="e">
        <f>$BW96*BX113/(2*$BW102)*$BW104*(BX115+$BW97*BX116)*3600/1000000</f>
        <v>#DIV/0!</v>
      </c>
      <c r="BY118" s="139" t="e">
        <f t="shared" ref="BY118:CI118" si="60">$BW96*BY113/(2*$BW102)*$BW104*(BY115+$BW97*BY116)*3600/1000000</f>
        <v>#DIV/0!</v>
      </c>
      <c r="BZ118" s="139" t="e">
        <f t="shared" si="60"/>
        <v>#DIV/0!</v>
      </c>
      <c r="CA118" s="139" t="e">
        <f t="shared" si="60"/>
        <v>#DIV/0!</v>
      </c>
      <c r="CB118" s="139" t="e">
        <f t="shared" si="60"/>
        <v>#DIV/0!</v>
      </c>
      <c r="CC118" s="139" t="e">
        <f t="shared" si="60"/>
        <v>#DIV/0!</v>
      </c>
      <c r="CD118" s="139" t="e">
        <f t="shared" si="60"/>
        <v>#DIV/0!</v>
      </c>
      <c r="CE118" s="139" t="e">
        <f t="shared" si="60"/>
        <v>#DIV/0!</v>
      </c>
      <c r="CF118" s="139" t="e">
        <f t="shared" si="60"/>
        <v>#DIV/0!</v>
      </c>
      <c r="CG118" s="139" t="e">
        <f t="shared" si="60"/>
        <v>#DIV/0!</v>
      </c>
      <c r="CH118" s="139" t="e">
        <f t="shared" si="60"/>
        <v>#DIV/0!</v>
      </c>
      <c r="CI118" s="139" t="e">
        <f t="shared" si="60"/>
        <v>#DIV/0!</v>
      </c>
      <c r="CL118" s="113"/>
      <c r="CM118" s="114"/>
      <c r="CN118" s="102" t="s">
        <v>44</v>
      </c>
      <c r="CP118" s="139" t="e">
        <f>$CO96*CP113/(2*$CO102)*$CO104*(CP115+$CO97*CP116)*3600/1000000</f>
        <v>#DIV/0!</v>
      </c>
      <c r="CQ118" s="139" t="e">
        <f t="shared" ref="CQ118:DA118" si="61">$CO96*CQ113/(2*$CO102)*$CO104*(CQ115+$CO97*CQ116)*3600/1000000</f>
        <v>#DIV/0!</v>
      </c>
      <c r="CR118" s="139" t="e">
        <f t="shared" si="61"/>
        <v>#DIV/0!</v>
      </c>
      <c r="CS118" s="139" t="e">
        <f t="shared" si="61"/>
        <v>#DIV/0!</v>
      </c>
      <c r="CT118" s="139" t="e">
        <f t="shared" si="61"/>
        <v>#DIV/0!</v>
      </c>
      <c r="CU118" s="139" t="e">
        <f t="shared" si="61"/>
        <v>#DIV/0!</v>
      </c>
      <c r="CV118" s="139" t="e">
        <f t="shared" si="61"/>
        <v>#DIV/0!</v>
      </c>
      <c r="CW118" s="139" t="e">
        <f t="shared" si="61"/>
        <v>#DIV/0!</v>
      </c>
      <c r="CX118" s="139" t="e">
        <f t="shared" si="61"/>
        <v>#DIV/0!</v>
      </c>
      <c r="CY118" s="139" t="e">
        <f t="shared" si="61"/>
        <v>#DIV/0!</v>
      </c>
      <c r="CZ118" s="139" t="e">
        <f t="shared" si="61"/>
        <v>#DIV/0!</v>
      </c>
      <c r="DA118" s="139" t="e">
        <f t="shared" si="61"/>
        <v>#DIV/0!</v>
      </c>
    </row>
    <row r="119" spans="2:107" x14ac:dyDescent="0.25">
      <c r="B119" s="106"/>
      <c r="D119" s="129"/>
      <c r="E119" s="129"/>
      <c r="F119" s="129"/>
      <c r="G119" s="129"/>
      <c r="H119" s="129"/>
      <c r="I119" s="129"/>
      <c r="J119" s="129"/>
      <c r="K119" s="129"/>
      <c r="L119" s="129"/>
      <c r="M119" s="129"/>
      <c r="N119" s="129"/>
      <c r="O119" s="129"/>
      <c r="R119" s="113"/>
      <c r="S119" s="114"/>
      <c r="T119" s="106"/>
      <c r="V119" s="129"/>
      <c r="W119" s="129"/>
      <c r="X119" s="129"/>
      <c r="Y119" s="129"/>
      <c r="Z119" s="129"/>
      <c r="AA119" s="129"/>
      <c r="AB119" s="129"/>
      <c r="AC119" s="129"/>
      <c r="AD119" s="129"/>
      <c r="AE119" s="129"/>
      <c r="AF119" s="129"/>
      <c r="AG119" s="129"/>
      <c r="AJ119" s="113"/>
      <c r="AK119" s="114"/>
      <c r="AL119" s="106"/>
      <c r="AN119" s="129"/>
      <c r="AO119" s="129"/>
      <c r="AP119" s="129"/>
      <c r="AQ119" s="129"/>
      <c r="AR119" s="129"/>
      <c r="AS119" s="129"/>
      <c r="AT119" s="129"/>
      <c r="AU119" s="129"/>
      <c r="AV119" s="129"/>
      <c r="AW119" s="129"/>
      <c r="AX119" s="129"/>
      <c r="AY119" s="129"/>
      <c r="BB119" s="113"/>
      <c r="BC119" s="114"/>
      <c r="BD119" s="106"/>
      <c r="BF119" s="129"/>
      <c r="BG119" s="129"/>
      <c r="BH119" s="129"/>
      <c r="BI119" s="129"/>
      <c r="BJ119" s="129"/>
      <c r="BK119" s="129"/>
      <c r="BL119" s="129"/>
      <c r="BM119" s="129"/>
      <c r="BN119" s="129"/>
      <c r="BO119" s="129"/>
      <c r="BP119" s="129"/>
      <c r="BQ119" s="129"/>
      <c r="BT119" s="113"/>
      <c r="BU119" s="114"/>
      <c r="BV119" s="106"/>
      <c r="BX119" s="129"/>
      <c r="BY119" s="129"/>
      <c r="BZ119" s="129"/>
      <c r="CA119" s="129"/>
      <c r="CB119" s="129"/>
      <c r="CC119" s="129"/>
      <c r="CD119" s="129"/>
      <c r="CE119" s="129"/>
      <c r="CF119" s="129"/>
      <c r="CG119" s="129"/>
      <c r="CH119" s="129"/>
      <c r="CI119" s="129"/>
      <c r="CL119" s="113"/>
      <c r="CM119" s="114"/>
      <c r="CN119" s="106"/>
      <c r="CP119" s="129"/>
      <c r="CQ119" s="129"/>
      <c r="CR119" s="129"/>
      <c r="CS119" s="129"/>
      <c r="CT119" s="129"/>
      <c r="CU119" s="129"/>
      <c r="CV119" s="129"/>
      <c r="CW119" s="129"/>
      <c r="CX119" s="129"/>
      <c r="CY119" s="129"/>
      <c r="CZ119" s="129"/>
      <c r="DA119" s="129"/>
    </row>
    <row r="120" spans="2:107" x14ac:dyDescent="0.25">
      <c r="B120" s="89" t="s">
        <v>236</v>
      </c>
      <c r="D120" s="92"/>
      <c r="E120" s="92"/>
      <c r="F120" s="92"/>
      <c r="G120" s="92"/>
      <c r="H120" s="92"/>
      <c r="I120" s="92"/>
      <c r="J120" s="92"/>
      <c r="K120" s="92"/>
      <c r="L120" s="92"/>
      <c r="M120" s="92"/>
      <c r="N120" s="92"/>
      <c r="O120" s="92"/>
      <c r="R120" s="113"/>
      <c r="S120" s="114"/>
      <c r="T120" s="89" t="s">
        <v>236</v>
      </c>
      <c r="V120" s="92"/>
      <c r="W120" s="92"/>
      <c r="X120" s="92"/>
      <c r="Y120" s="92"/>
      <c r="Z120" s="92"/>
      <c r="AA120" s="92"/>
      <c r="AB120" s="92"/>
      <c r="AC120" s="92"/>
      <c r="AD120" s="92"/>
      <c r="AE120" s="92"/>
      <c r="AF120" s="92"/>
      <c r="AG120" s="92"/>
      <c r="AJ120" s="113"/>
      <c r="AK120" s="114"/>
      <c r="AL120" s="89" t="s">
        <v>236</v>
      </c>
      <c r="AN120" s="92"/>
      <c r="AO120" s="92"/>
      <c r="AP120" s="92"/>
      <c r="AQ120" s="92"/>
      <c r="AR120" s="92"/>
      <c r="AS120" s="92"/>
      <c r="AT120" s="92"/>
      <c r="AU120" s="92"/>
      <c r="AV120" s="92"/>
      <c r="AW120" s="92"/>
      <c r="AX120" s="92"/>
      <c r="AY120" s="92"/>
      <c r="BB120" s="113"/>
      <c r="BC120" s="114"/>
      <c r="BD120" s="89" t="s">
        <v>236</v>
      </c>
      <c r="BF120" s="92"/>
      <c r="BG120" s="92"/>
      <c r="BH120" s="92"/>
      <c r="BI120" s="92"/>
      <c r="BJ120" s="92"/>
      <c r="BK120" s="92"/>
      <c r="BL120" s="92"/>
      <c r="BM120" s="92"/>
      <c r="BN120" s="92"/>
      <c r="BO120" s="92"/>
      <c r="BP120" s="92"/>
      <c r="BQ120" s="92"/>
      <c r="BT120" s="113"/>
      <c r="BU120" s="114"/>
      <c r="BV120" s="89" t="s">
        <v>236</v>
      </c>
      <c r="BX120" s="92"/>
      <c r="BY120" s="92"/>
      <c r="BZ120" s="92"/>
      <c r="CA120" s="92"/>
      <c r="CB120" s="92"/>
      <c r="CC120" s="92"/>
      <c r="CD120" s="92"/>
      <c r="CE120" s="92"/>
      <c r="CF120" s="92"/>
      <c r="CG120" s="92"/>
      <c r="CH120" s="92"/>
      <c r="CI120" s="92"/>
      <c r="CL120" s="113"/>
      <c r="CM120" s="114"/>
      <c r="CN120" s="89" t="s">
        <v>236</v>
      </c>
      <c r="CP120" s="92"/>
      <c r="CQ120" s="92"/>
      <c r="CR120" s="92"/>
      <c r="CS120" s="92"/>
      <c r="CT120" s="92"/>
      <c r="CU120" s="92"/>
      <c r="CV120" s="92"/>
      <c r="CW120" s="92"/>
      <c r="CX120" s="92"/>
      <c r="CY120" s="92"/>
      <c r="CZ120" s="92"/>
      <c r="DA120" s="92"/>
    </row>
    <row r="121" spans="2:107" x14ac:dyDescent="0.25">
      <c r="B121" s="87" t="s">
        <v>45</v>
      </c>
      <c r="D121" s="139" t="e">
        <f t="shared" ref="D121:O121" si="62">D118*$C114</f>
        <v>#DIV/0!</v>
      </c>
      <c r="E121" s="139" t="e">
        <f t="shared" si="62"/>
        <v>#DIV/0!</v>
      </c>
      <c r="F121" s="139" t="e">
        <f t="shared" si="62"/>
        <v>#DIV/0!</v>
      </c>
      <c r="G121" s="139" t="e">
        <f t="shared" si="62"/>
        <v>#DIV/0!</v>
      </c>
      <c r="H121" s="139" t="e">
        <f t="shared" si="62"/>
        <v>#DIV/0!</v>
      </c>
      <c r="I121" s="139" t="e">
        <f t="shared" si="62"/>
        <v>#DIV/0!</v>
      </c>
      <c r="J121" s="139" t="e">
        <f t="shared" si="62"/>
        <v>#DIV/0!</v>
      </c>
      <c r="K121" s="139" t="e">
        <f t="shared" si="62"/>
        <v>#DIV/0!</v>
      </c>
      <c r="L121" s="139" t="e">
        <f t="shared" si="62"/>
        <v>#DIV/0!</v>
      </c>
      <c r="M121" s="139" t="e">
        <f t="shared" si="62"/>
        <v>#DIV/0!</v>
      </c>
      <c r="N121" s="139" t="e">
        <f t="shared" si="62"/>
        <v>#DIV/0!</v>
      </c>
      <c r="O121" s="139" t="e">
        <f t="shared" si="62"/>
        <v>#DIV/0!</v>
      </c>
      <c r="R121" s="113"/>
      <c r="S121" s="114"/>
      <c r="T121" s="87" t="s">
        <v>45</v>
      </c>
      <c r="V121" s="139" t="e">
        <f>V118*$U114</f>
        <v>#DIV/0!</v>
      </c>
      <c r="W121" s="139" t="e">
        <f t="shared" ref="W121:AG121" si="63">W118*$U114</f>
        <v>#DIV/0!</v>
      </c>
      <c r="X121" s="139" t="e">
        <f t="shared" si="63"/>
        <v>#DIV/0!</v>
      </c>
      <c r="Y121" s="139" t="e">
        <f t="shared" si="63"/>
        <v>#DIV/0!</v>
      </c>
      <c r="Z121" s="139" t="e">
        <f t="shared" si="63"/>
        <v>#DIV/0!</v>
      </c>
      <c r="AA121" s="139" t="e">
        <f t="shared" si="63"/>
        <v>#DIV/0!</v>
      </c>
      <c r="AB121" s="139" t="e">
        <f t="shared" si="63"/>
        <v>#DIV/0!</v>
      </c>
      <c r="AC121" s="139" t="e">
        <f t="shared" si="63"/>
        <v>#DIV/0!</v>
      </c>
      <c r="AD121" s="139" t="e">
        <f t="shared" si="63"/>
        <v>#DIV/0!</v>
      </c>
      <c r="AE121" s="139" t="e">
        <f t="shared" si="63"/>
        <v>#DIV/0!</v>
      </c>
      <c r="AF121" s="139" t="e">
        <f t="shared" si="63"/>
        <v>#DIV/0!</v>
      </c>
      <c r="AG121" s="139" t="e">
        <f t="shared" si="63"/>
        <v>#DIV/0!</v>
      </c>
      <c r="AJ121" s="113"/>
      <c r="AK121" s="114"/>
      <c r="AL121" s="87" t="s">
        <v>45</v>
      </c>
      <c r="AN121" s="139" t="e">
        <f>AN118*$AM114</f>
        <v>#DIV/0!</v>
      </c>
      <c r="AO121" s="139" t="e">
        <f t="shared" ref="AO121:AY121" si="64">AO118*$AM114</f>
        <v>#DIV/0!</v>
      </c>
      <c r="AP121" s="139" t="e">
        <f t="shared" si="64"/>
        <v>#DIV/0!</v>
      </c>
      <c r="AQ121" s="139" t="e">
        <f t="shared" si="64"/>
        <v>#DIV/0!</v>
      </c>
      <c r="AR121" s="139" t="e">
        <f t="shared" si="64"/>
        <v>#DIV/0!</v>
      </c>
      <c r="AS121" s="139" t="e">
        <f t="shared" si="64"/>
        <v>#DIV/0!</v>
      </c>
      <c r="AT121" s="139" t="e">
        <f t="shared" si="64"/>
        <v>#DIV/0!</v>
      </c>
      <c r="AU121" s="139" t="e">
        <f t="shared" si="64"/>
        <v>#DIV/0!</v>
      </c>
      <c r="AV121" s="139" t="e">
        <f t="shared" si="64"/>
        <v>#DIV/0!</v>
      </c>
      <c r="AW121" s="139" t="e">
        <f t="shared" si="64"/>
        <v>#DIV/0!</v>
      </c>
      <c r="AX121" s="139" t="e">
        <f t="shared" si="64"/>
        <v>#DIV/0!</v>
      </c>
      <c r="AY121" s="139" t="e">
        <f t="shared" si="64"/>
        <v>#DIV/0!</v>
      </c>
      <c r="BB121" s="113"/>
      <c r="BC121" s="114"/>
      <c r="BD121" s="87" t="s">
        <v>45</v>
      </c>
      <c r="BF121" s="139" t="e">
        <f>BF118*$BE114</f>
        <v>#DIV/0!</v>
      </c>
      <c r="BG121" s="139" t="e">
        <f t="shared" ref="BG121:BQ121" si="65">BG118*$BE114</f>
        <v>#DIV/0!</v>
      </c>
      <c r="BH121" s="139" t="e">
        <f t="shared" si="65"/>
        <v>#DIV/0!</v>
      </c>
      <c r="BI121" s="139" t="e">
        <f t="shared" si="65"/>
        <v>#DIV/0!</v>
      </c>
      <c r="BJ121" s="139" t="e">
        <f t="shared" si="65"/>
        <v>#DIV/0!</v>
      </c>
      <c r="BK121" s="139" t="e">
        <f t="shared" si="65"/>
        <v>#DIV/0!</v>
      </c>
      <c r="BL121" s="139" t="e">
        <f t="shared" si="65"/>
        <v>#DIV/0!</v>
      </c>
      <c r="BM121" s="139" t="e">
        <f t="shared" si="65"/>
        <v>#DIV/0!</v>
      </c>
      <c r="BN121" s="139" t="e">
        <f t="shared" si="65"/>
        <v>#DIV/0!</v>
      </c>
      <c r="BO121" s="139" t="e">
        <f t="shared" si="65"/>
        <v>#DIV/0!</v>
      </c>
      <c r="BP121" s="139" t="e">
        <f t="shared" si="65"/>
        <v>#DIV/0!</v>
      </c>
      <c r="BQ121" s="139" t="e">
        <f t="shared" si="65"/>
        <v>#DIV/0!</v>
      </c>
      <c r="BT121" s="113"/>
      <c r="BU121" s="114"/>
      <c r="BV121" s="87" t="s">
        <v>45</v>
      </c>
      <c r="BX121" s="139" t="e">
        <f>BX118*$BW114</f>
        <v>#DIV/0!</v>
      </c>
      <c r="BY121" s="139" t="e">
        <f t="shared" ref="BY121:CI121" si="66">BY118*$BW114</f>
        <v>#DIV/0!</v>
      </c>
      <c r="BZ121" s="139" t="e">
        <f t="shared" si="66"/>
        <v>#DIV/0!</v>
      </c>
      <c r="CA121" s="139" t="e">
        <f t="shared" si="66"/>
        <v>#DIV/0!</v>
      </c>
      <c r="CB121" s="139" t="e">
        <f t="shared" si="66"/>
        <v>#DIV/0!</v>
      </c>
      <c r="CC121" s="139" t="e">
        <f t="shared" si="66"/>
        <v>#DIV/0!</v>
      </c>
      <c r="CD121" s="139" t="e">
        <f t="shared" si="66"/>
        <v>#DIV/0!</v>
      </c>
      <c r="CE121" s="139" t="e">
        <f t="shared" si="66"/>
        <v>#DIV/0!</v>
      </c>
      <c r="CF121" s="139" t="e">
        <f t="shared" si="66"/>
        <v>#DIV/0!</v>
      </c>
      <c r="CG121" s="139" t="e">
        <f t="shared" si="66"/>
        <v>#DIV/0!</v>
      </c>
      <c r="CH121" s="139" t="e">
        <f t="shared" si="66"/>
        <v>#DIV/0!</v>
      </c>
      <c r="CI121" s="139" t="e">
        <f t="shared" si="66"/>
        <v>#DIV/0!</v>
      </c>
      <c r="CL121" s="113"/>
      <c r="CM121" s="114"/>
      <c r="CN121" s="87" t="s">
        <v>45</v>
      </c>
      <c r="CP121" s="139" t="e">
        <f>CP118*$CO114</f>
        <v>#DIV/0!</v>
      </c>
      <c r="CQ121" s="139" t="e">
        <f t="shared" ref="CQ121:DA121" si="67">CQ118*$CO114</f>
        <v>#DIV/0!</v>
      </c>
      <c r="CR121" s="139" t="e">
        <f t="shared" si="67"/>
        <v>#DIV/0!</v>
      </c>
      <c r="CS121" s="139" t="e">
        <f t="shared" si="67"/>
        <v>#DIV/0!</v>
      </c>
      <c r="CT121" s="139" t="e">
        <f t="shared" si="67"/>
        <v>#DIV/0!</v>
      </c>
      <c r="CU121" s="139" t="e">
        <f t="shared" si="67"/>
        <v>#DIV/0!</v>
      </c>
      <c r="CV121" s="139" t="e">
        <f t="shared" si="67"/>
        <v>#DIV/0!</v>
      </c>
      <c r="CW121" s="139" t="e">
        <f t="shared" si="67"/>
        <v>#DIV/0!</v>
      </c>
      <c r="CX121" s="139" t="e">
        <f t="shared" si="67"/>
        <v>#DIV/0!</v>
      </c>
      <c r="CY121" s="139" t="e">
        <f t="shared" si="67"/>
        <v>#DIV/0!</v>
      </c>
      <c r="CZ121" s="139" t="e">
        <f t="shared" si="67"/>
        <v>#DIV/0!</v>
      </c>
      <c r="DA121" s="139" t="e">
        <f t="shared" si="67"/>
        <v>#DIV/0!</v>
      </c>
    </row>
    <row r="122" spans="2:107" x14ac:dyDescent="0.25">
      <c r="B122" s="87" t="s">
        <v>46</v>
      </c>
      <c r="C122" s="138" t="e">
        <f>'Single transit collision risk'!J109</f>
        <v>#VALUE!</v>
      </c>
      <c r="D122" s="92"/>
      <c r="E122" s="92"/>
      <c r="F122" s="92"/>
      <c r="G122" s="92"/>
      <c r="H122" s="92"/>
      <c r="I122" s="92"/>
      <c r="J122" s="92"/>
      <c r="K122" s="92"/>
      <c r="L122" s="92"/>
      <c r="M122" s="92"/>
      <c r="N122" s="92"/>
      <c r="O122" s="92"/>
      <c r="R122" s="113"/>
      <c r="S122" s="114"/>
      <c r="T122" s="87" t="s">
        <v>46</v>
      </c>
      <c r="U122" s="138" t="e">
        <f>'Single transit collision risk'!V109</f>
        <v>#VALUE!</v>
      </c>
      <c r="V122" s="92"/>
      <c r="W122" s="92"/>
      <c r="X122" s="92"/>
      <c r="Y122" s="92"/>
      <c r="Z122" s="92"/>
      <c r="AA122" s="92"/>
      <c r="AB122" s="92"/>
      <c r="AC122" s="92"/>
      <c r="AD122" s="92"/>
      <c r="AE122" s="92"/>
      <c r="AF122" s="92"/>
      <c r="AG122" s="92"/>
      <c r="AJ122" s="113"/>
      <c r="AK122" s="114"/>
      <c r="AL122" s="87" t="s">
        <v>46</v>
      </c>
      <c r="AM122" s="138" t="e">
        <f>'Single transit collision risk'!AH109</f>
        <v>#VALUE!</v>
      </c>
      <c r="AN122" s="92"/>
      <c r="AO122" s="92"/>
      <c r="AP122" s="92"/>
      <c r="AQ122" s="92"/>
      <c r="AR122" s="92"/>
      <c r="AS122" s="92"/>
      <c r="AT122" s="92"/>
      <c r="AU122" s="92"/>
      <c r="AV122" s="92"/>
      <c r="AW122" s="92"/>
      <c r="AX122" s="92"/>
      <c r="AY122" s="92"/>
      <c r="BB122" s="113"/>
      <c r="BC122" s="114"/>
      <c r="BD122" s="87" t="s">
        <v>46</v>
      </c>
      <c r="BE122" s="138" t="e">
        <f>'Single transit collision risk'!AT109</f>
        <v>#VALUE!</v>
      </c>
      <c r="BF122" s="92"/>
      <c r="BG122" s="92"/>
      <c r="BH122" s="92"/>
      <c r="BI122" s="92"/>
      <c r="BJ122" s="92"/>
      <c r="BK122" s="92"/>
      <c r="BL122" s="92"/>
      <c r="BM122" s="92"/>
      <c r="BN122" s="92"/>
      <c r="BO122" s="92"/>
      <c r="BP122" s="92"/>
      <c r="BQ122" s="92"/>
      <c r="BT122" s="113"/>
      <c r="BU122" s="114"/>
      <c r="BV122" s="87" t="s">
        <v>46</v>
      </c>
      <c r="BW122" s="138" t="e">
        <f>'Single transit collision risk'!BF109</f>
        <v>#VALUE!</v>
      </c>
      <c r="BX122" s="92"/>
      <c r="BY122" s="92"/>
      <c r="BZ122" s="92"/>
      <c r="CA122" s="92"/>
      <c r="CB122" s="92"/>
      <c r="CC122" s="92"/>
      <c r="CD122" s="92"/>
      <c r="CE122" s="92"/>
      <c r="CF122" s="92"/>
      <c r="CG122" s="92"/>
      <c r="CH122" s="92"/>
      <c r="CI122" s="92"/>
      <c r="CL122" s="113"/>
      <c r="CM122" s="114"/>
      <c r="CN122" s="87" t="s">
        <v>46</v>
      </c>
      <c r="CO122" s="138" t="e">
        <f>'Single transit collision risk'!BR109</f>
        <v>#VALUE!</v>
      </c>
      <c r="CP122" s="92"/>
      <c r="CQ122" s="92"/>
      <c r="CR122" s="92"/>
      <c r="CS122" s="92"/>
      <c r="CT122" s="92"/>
      <c r="CU122" s="92"/>
      <c r="CV122" s="92"/>
      <c r="CW122" s="92"/>
      <c r="CX122" s="92"/>
      <c r="CY122" s="92"/>
      <c r="CZ122" s="92"/>
      <c r="DA122" s="92"/>
    </row>
    <row r="123" spans="2:107" x14ac:dyDescent="0.25">
      <c r="C123" s="133"/>
      <c r="D123" s="92"/>
      <c r="E123" s="92"/>
      <c r="F123" s="92"/>
      <c r="G123" s="92"/>
      <c r="H123" s="92"/>
      <c r="I123" s="92"/>
      <c r="J123" s="92"/>
      <c r="K123" s="92"/>
      <c r="L123" s="92"/>
      <c r="M123" s="92"/>
      <c r="N123" s="92"/>
      <c r="O123" s="92"/>
      <c r="R123" s="113"/>
      <c r="S123" s="114"/>
      <c r="U123" s="133"/>
      <c r="V123" s="92"/>
      <c r="W123" s="92"/>
      <c r="X123" s="92"/>
      <c r="Y123" s="92"/>
      <c r="Z123" s="92"/>
      <c r="AA123" s="92"/>
      <c r="AB123" s="92"/>
      <c r="AC123" s="92"/>
      <c r="AD123" s="92"/>
      <c r="AE123" s="92"/>
      <c r="AF123" s="92"/>
      <c r="AG123" s="92"/>
      <c r="AJ123" s="113"/>
      <c r="AK123" s="114"/>
      <c r="AM123" s="133"/>
      <c r="AN123" s="92"/>
      <c r="AO123" s="92"/>
      <c r="AP123" s="92"/>
      <c r="AQ123" s="92"/>
      <c r="AR123" s="92"/>
      <c r="AS123" s="92"/>
      <c r="AT123" s="92"/>
      <c r="AU123" s="92"/>
      <c r="AV123" s="92"/>
      <c r="AW123" s="92"/>
      <c r="AX123" s="92"/>
      <c r="AY123" s="92"/>
      <c r="BB123" s="113"/>
      <c r="BC123" s="114"/>
      <c r="BE123" s="133"/>
      <c r="BF123" s="92"/>
      <c r="BG123" s="92"/>
      <c r="BH123" s="92"/>
      <c r="BI123" s="92"/>
      <c r="BJ123" s="92"/>
      <c r="BK123" s="92"/>
      <c r="BL123" s="92"/>
      <c r="BM123" s="92"/>
      <c r="BN123" s="92"/>
      <c r="BO123" s="92"/>
      <c r="BP123" s="92"/>
      <c r="BQ123" s="92"/>
      <c r="BT123" s="113"/>
      <c r="BU123" s="114"/>
      <c r="BW123" s="133"/>
      <c r="BX123" s="92"/>
      <c r="BY123" s="92"/>
      <c r="BZ123" s="92"/>
      <c r="CA123" s="92"/>
      <c r="CB123" s="92"/>
      <c r="CC123" s="92"/>
      <c r="CD123" s="92"/>
      <c r="CE123" s="92"/>
      <c r="CF123" s="92"/>
      <c r="CG123" s="92"/>
      <c r="CH123" s="92"/>
      <c r="CI123" s="92"/>
      <c r="CL123" s="113"/>
      <c r="CM123" s="114"/>
      <c r="CO123" s="133"/>
      <c r="CP123" s="92"/>
      <c r="CQ123" s="92"/>
      <c r="CR123" s="92"/>
      <c r="CS123" s="92"/>
      <c r="CT123" s="92"/>
      <c r="CU123" s="92"/>
      <c r="CV123" s="92"/>
      <c r="CW123" s="92"/>
      <c r="CX123" s="92"/>
      <c r="CY123" s="92"/>
      <c r="CZ123" s="92"/>
      <c r="DA123" s="92"/>
    </row>
    <row r="124" spans="2:107" ht="30" x14ac:dyDescent="0.25">
      <c r="B124" s="134" t="s">
        <v>303</v>
      </c>
      <c r="D124" s="132" t="e">
        <f>D121*$C$122*D110</f>
        <v>#DIV/0!</v>
      </c>
      <c r="E124" s="132" t="e">
        <f t="shared" ref="E124:O124" si="68">E121*$C$122*E110</f>
        <v>#DIV/0!</v>
      </c>
      <c r="F124" s="132" t="e">
        <f t="shared" si="68"/>
        <v>#DIV/0!</v>
      </c>
      <c r="G124" s="132" t="e">
        <f t="shared" si="68"/>
        <v>#DIV/0!</v>
      </c>
      <c r="H124" s="132" t="e">
        <f t="shared" si="68"/>
        <v>#DIV/0!</v>
      </c>
      <c r="I124" s="132" t="e">
        <f t="shared" si="68"/>
        <v>#DIV/0!</v>
      </c>
      <c r="J124" s="132" t="e">
        <f t="shared" si="68"/>
        <v>#DIV/0!</v>
      </c>
      <c r="K124" s="132" t="e">
        <f t="shared" si="68"/>
        <v>#DIV/0!</v>
      </c>
      <c r="L124" s="132" t="e">
        <f t="shared" si="68"/>
        <v>#DIV/0!</v>
      </c>
      <c r="M124" s="132" t="e">
        <f t="shared" si="68"/>
        <v>#DIV/0!</v>
      </c>
      <c r="N124" s="132" t="e">
        <f t="shared" si="68"/>
        <v>#DIV/0!</v>
      </c>
      <c r="O124" s="132" t="e">
        <f t="shared" si="68"/>
        <v>#DIV/0!</v>
      </c>
      <c r="Q124" s="135" t="s">
        <v>31</v>
      </c>
      <c r="R124" s="158"/>
      <c r="S124" s="159"/>
      <c r="T124" s="134" t="s">
        <v>303</v>
      </c>
      <c r="V124" s="132" t="e">
        <f>V121*$U$122*V110</f>
        <v>#DIV/0!</v>
      </c>
      <c r="W124" s="132" t="e">
        <f t="shared" ref="W124:AG124" si="69">W121*$U$122*W110</f>
        <v>#DIV/0!</v>
      </c>
      <c r="X124" s="132" t="e">
        <f t="shared" si="69"/>
        <v>#DIV/0!</v>
      </c>
      <c r="Y124" s="132" t="e">
        <f t="shared" si="69"/>
        <v>#DIV/0!</v>
      </c>
      <c r="Z124" s="132" t="e">
        <f t="shared" si="69"/>
        <v>#DIV/0!</v>
      </c>
      <c r="AA124" s="132" t="e">
        <f t="shared" si="69"/>
        <v>#DIV/0!</v>
      </c>
      <c r="AB124" s="132" t="e">
        <f t="shared" si="69"/>
        <v>#DIV/0!</v>
      </c>
      <c r="AC124" s="132" t="e">
        <f t="shared" si="69"/>
        <v>#DIV/0!</v>
      </c>
      <c r="AD124" s="132" t="e">
        <f t="shared" si="69"/>
        <v>#DIV/0!</v>
      </c>
      <c r="AE124" s="132" t="e">
        <f t="shared" si="69"/>
        <v>#DIV/0!</v>
      </c>
      <c r="AF124" s="132" t="e">
        <f t="shared" si="69"/>
        <v>#DIV/0!</v>
      </c>
      <c r="AG124" s="132" t="e">
        <f t="shared" si="69"/>
        <v>#DIV/0!</v>
      </c>
      <c r="AI124" s="135" t="s">
        <v>31</v>
      </c>
      <c r="AJ124" s="158"/>
      <c r="AK124" s="159"/>
      <c r="AL124" s="134" t="s">
        <v>303</v>
      </c>
      <c r="AN124" s="132" t="e">
        <f>AN121*$AM$122*AN110</f>
        <v>#DIV/0!</v>
      </c>
      <c r="AO124" s="132" t="e">
        <f t="shared" ref="AO124:AY124" si="70">AO121*$AM$122*AO110</f>
        <v>#DIV/0!</v>
      </c>
      <c r="AP124" s="132" t="e">
        <f t="shared" si="70"/>
        <v>#DIV/0!</v>
      </c>
      <c r="AQ124" s="132" t="e">
        <f t="shared" si="70"/>
        <v>#DIV/0!</v>
      </c>
      <c r="AR124" s="132" t="e">
        <f t="shared" si="70"/>
        <v>#DIV/0!</v>
      </c>
      <c r="AS124" s="132" t="e">
        <f t="shared" si="70"/>
        <v>#DIV/0!</v>
      </c>
      <c r="AT124" s="132" t="e">
        <f t="shared" si="70"/>
        <v>#DIV/0!</v>
      </c>
      <c r="AU124" s="132" t="e">
        <f t="shared" si="70"/>
        <v>#DIV/0!</v>
      </c>
      <c r="AV124" s="132" t="e">
        <f t="shared" si="70"/>
        <v>#DIV/0!</v>
      </c>
      <c r="AW124" s="132" t="e">
        <f t="shared" si="70"/>
        <v>#DIV/0!</v>
      </c>
      <c r="AX124" s="132" t="e">
        <f t="shared" si="70"/>
        <v>#DIV/0!</v>
      </c>
      <c r="AY124" s="132" t="e">
        <f t="shared" si="70"/>
        <v>#DIV/0!</v>
      </c>
      <c r="BA124" s="135" t="s">
        <v>31</v>
      </c>
      <c r="BB124" s="158"/>
      <c r="BC124" s="159"/>
      <c r="BD124" s="134" t="s">
        <v>303</v>
      </c>
      <c r="BF124" s="132" t="e">
        <f>BF121*$BE$122*BF110</f>
        <v>#DIV/0!</v>
      </c>
      <c r="BG124" s="132" t="e">
        <f t="shared" ref="BG124:BQ124" si="71">BG121*$BE$122*BG110</f>
        <v>#DIV/0!</v>
      </c>
      <c r="BH124" s="132" t="e">
        <f t="shared" si="71"/>
        <v>#DIV/0!</v>
      </c>
      <c r="BI124" s="132" t="e">
        <f t="shared" si="71"/>
        <v>#DIV/0!</v>
      </c>
      <c r="BJ124" s="132" t="e">
        <f t="shared" si="71"/>
        <v>#DIV/0!</v>
      </c>
      <c r="BK124" s="132" t="e">
        <f t="shared" si="71"/>
        <v>#DIV/0!</v>
      </c>
      <c r="BL124" s="132" t="e">
        <f t="shared" si="71"/>
        <v>#DIV/0!</v>
      </c>
      <c r="BM124" s="132" t="e">
        <f t="shared" si="71"/>
        <v>#DIV/0!</v>
      </c>
      <c r="BN124" s="132" t="e">
        <f t="shared" si="71"/>
        <v>#DIV/0!</v>
      </c>
      <c r="BO124" s="132" t="e">
        <f t="shared" si="71"/>
        <v>#DIV/0!</v>
      </c>
      <c r="BP124" s="132" t="e">
        <f t="shared" si="71"/>
        <v>#DIV/0!</v>
      </c>
      <c r="BQ124" s="132" t="e">
        <f t="shared" si="71"/>
        <v>#DIV/0!</v>
      </c>
      <c r="BS124" s="135" t="s">
        <v>31</v>
      </c>
      <c r="BT124" s="158"/>
      <c r="BU124" s="159"/>
      <c r="BV124" s="134" t="s">
        <v>303</v>
      </c>
      <c r="BX124" s="132" t="e">
        <f>BX121*$BW$122*BX110</f>
        <v>#DIV/0!</v>
      </c>
      <c r="BY124" s="132" t="e">
        <f t="shared" ref="BY124:CI124" si="72">BY121*$BW$122*BY110</f>
        <v>#DIV/0!</v>
      </c>
      <c r="BZ124" s="132" t="e">
        <f t="shared" si="72"/>
        <v>#DIV/0!</v>
      </c>
      <c r="CA124" s="132" t="e">
        <f t="shared" si="72"/>
        <v>#DIV/0!</v>
      </c>
      <c r="CB124" s="132" t="e">
        <f t="shared" si="72"/>
        <v>#DIV/0!</v>
      </c>
      <c r="CC124" s="132" t="e">
        <f t="shared" si="72"/>
        <v>#DIV/0!</v>
      </c>
      <c r="CD124" s="132" t="e">
        <f t="shared" si="72"/>
        <v>#DIV/0!</v>
      </c>
      <c r="CE124" s="132" t="e">
        <f t="shared" si="72"/>
        <v>#DIV/0!</v>
      </c>
      <c r="CF124" s="132" t="e">
        <f t="shared" si="72"/>
        <v>#DIV/0!</v>
      </c>
      <c r="CG124" s="132" t="e">
        <f t="shared" si="72"/>
        <v>#DIV/0!</v>
      </c>
      <c r="CH124" s="132" t="e">
        <f t="shared" si="72"/>
        <v>#DIV/0!</v>
      </c>
      <c r="CI124" s="132" t="e">
        <f t="shared" si="72"/>
        <v>#DIV/0!</v>
      </c>
      <c r="CK124" s="135" t="s">
        <v>31</v>
      </c>
      <c r="CL124" s="158"/>
      <c r="CM124" s="159"/>
      <c r="CN124" s="134" t="s">
        <v>303</v>
      </c>
      <c r="CP124" s="132" t="e">
        <f>CP121*$CO$122*CP110</f>
        <v>#DIV/0!</v>
      </c>
      <c r="CQ124" s="132" t="e">
        <f t="shared" ref="CQ124:DA124" si="73">CQ121*$CO$122*CQ110</f>
        <v>#DIV/0!</v>
      </c>
      <c r="CR124" s="132" t="e">
        <f t="shared" si="73"/>
        <v>#DIV/0!</v>
      </c>
      <c r="CS124" s="132" t="e">
        <f t="shared" si="73"/>
        <v>#DIV/0!</v>
      </c>
      <c r="CT124" s="132" t="e">
        <f t="shared" si="73"/>
        <v>#DIV/0!</v>
      </c>
      <c r="CU124" s="132" t="e">
        <f t="shared" si="73"/>
        <v>#DIV/0!</v>
      </c>
      <c r="CV124" s="132" t="e">
        <f t="shared" si="73"/>
        <v>#DIV/0!</v>
      </c>
      <c r="CW124" s="132" t="e">
        <f t="shared" si="73"/>
        <v>#DIV/0!</v>
      </c>
      <c r="CX124" s="132" t="e">
        <f t="shared" si="73"/>
        <v>#DIV/0!</v>
      </c>
      <c r="CY124" s="132" t="e">
        <f t="shared" si="73"/>
        <v>#DIV/0!</v>
      </c>
      <c r="CZ124" s="132" t="e">
        <f t="shared" si="73"/>
        <v>#DIV/0!</v>
      </c>
      <c r="DA124" s="132" t="e">
        <f t="shared" si="73"/>
        <v>#DIV/0!</v>
      </c>
      <c r="DC124" s="135" t="s">
        <v>31</v>
      </c>
    </row>
    <row r="125" spans="2:107" x14ac:dyDescent="0.25">
      <c r="D125" s="129"/>
      <c r="E125" s="129"/>
      <c r="F125" s="129"/>
      <c r="G125" s="129"/>
      <c r="H125" s="129"/>
      <c r="I125" s="129"/>
      <c r="J125" s="129"/>
      <c r="K125" s="129"/>
      <c r="L125" s="129"/>
      <c r="M125" s="129"/>
      <c r="N125" s="129"/>
      <c r="O125" s="129"/>
      <c r="R125" s="113"/>
      <c r="S125" s="114"/>
      <c r="V125" s="129"/>
      <c r="W125" s="129"/>
      <c r="X125" s="129"/>
      <c r="Y125" s="129"/>
      <c r="Z125" s="129"/>
      <c r="AA125" s="129"/>
      <c r="AB125" s="129"/>
      <c r="AC125" s="129"/>
      <c r="AD125" s="129"/>
      <c r="AE125" s="129"/>
      <c r="AF125" s="129"/>
      <c r="AG125" s="129"/>
      <c r="AJ125" s="113"/>
      <c r="AK125" s="114"/>
      <c r="AN125" s="129"/>
      <c r="AO125" s="129"/>
      <c r="AP125" s="129"/>
      <c r="AQ125" s="129"/>
      <c r="AR125" s="129"/>
      <c r="AS125" s="129"/>
      <c r="AT125" s="129"/>
      <c r="AU125" s="129"/>
      <c r="AV125" s="129"/>
      <c r="AW125" s="129"/>
      <c r="AX125" s="129"/>
      <c r="AY125" s="129"/>
      <c r="BB125" s="113"/>
      <c r="BC125" s="114"/>
      <c r="BF125" s="129"/>
      <c r="BG125" s="129"/>
      <c r="BH125" s="129"/>
      <c r="BI125" s="129"/>
      <c r="BJ125" s="129"/>
      <c r="BK125" s="129"/>
      <c r="BL125" s="129"/>
      <c r="BM125" s="129"/>
      <c r="BN125" s="129"/>
      <c r="BO125" s="129"/>
      <c r="BP125" s="129"/>
      <c r="BQ125" s="129"/>
      <c r="BT125" s="113"/>
      <c r="BU125" s="114"/>
      <c r="BX125" s="129"/>
      <c r="BY125" s="129"/>
      <c r="BZ125" s="129"/>
      <c r="CA125" s="129"/>
      <c r="CB125" s="129"/>
      <c r="CC125" s="129"/>
      <c r="CD125" s="129"/>
      <c r="CE125" s="129"/>
      <c r="CF125" s="129"/>
      <c r="CG125" s="129"/>
      <c r="CH125" s="129"/>
      <c r="CI125" s="129"/>
      <c r="CL125" s="113"/>
      <c r="CM125" s="114"/>
      <c r="CP125" s="129"/>
      <c r="CQ125" s="129"/>
      <c r="CR125" s="129"/>
      <c r="CS125" s="129"/>
      <c r="CT125" s="129"/>
      <c r="CU125" s="129"/>
      <c r="CV125" s="129"/>
      <c r="CW125" s="129"/>
      <c r="CX125" s="129"/>
      <c r="CY125" s="129"/>
      <c r="CZ125" s="129"/>
      <c r="DA125" s="129"/>
    </row>
    <row r="126" spans="2:107" x14ac:dyDescent="0.25">
      <c r="B126" s="87" t="s">
        <v>904</v>
      </c>
      <c r="D126" s="140">
        <f>IF(D108="Breeding",D124*(1-'User inputs - bird impacts'!$F$104),0)</f>
        <v>0</v>
      </c>
      <c r="E126" s="140">
        <f>IF(E108="Breeding",E124*(1-'User inputs - bird impacts'!$F$104),0)</f>
        <v>0</v>
      </c>
      <c r="F126" s="140">
        <f>IF(F108="Breeding",F124*(1-'User inputs - bird impacts'!$F$104),0)</f>
        <v>0</v>
      </c>
      <c r="G126" s="140">
        <f>IF(G108="Breeding",G124*(1-'User inputs - bird impacts'!$F$104),0)</f>
        <v>0</v>
      </c>
      <c r="H126" s="140" t="e">
        <f>IF(H108="Breeding",H124*(1-'User inputs - bird impacts'!$F$104),0)</f>
        <v>#DIV/0!</v>
      </c>
      <c r="I126" s="140" t="e">
        <f>IF(I108="Breeding",I124*(1-'User inputs - bird impacts'!$F$104),0)</f>
        <v>#DIV/0!</v>
      </c>
      <c r="J126" s="140" t="e">
        <f>IF(J108="Breeding",J124*(1-'User inputs - bird impacts'!$F$104),0)</f>
        <v>#DIV/0!</v>
      </c>
      <c r="K126" s="140">
        <f>IF(K108="Breeding",K124*(1-'User inputs - bird impacts'!$F$104),0)</f>
        <v>0</v>
      </c>
      <c r="L126" s="140">
        <f>IF(L108="Breeding",L124*(1-'User inputs - bird impacts'!$F$104),0)</f>
        <v>0</v>
      </c>
      <c r="M126" s="140">
        <f>IF(M108="Breeding",M124*(1-'User inputs - bird impacts'!$F$104),0)</f>
        <v>0</v>
      </c>
      <c r="N126" s="140">
        <f>IF(N108="Breeding",N124*(1-'User inputs - bird impacts'!$F$104),0)</f>
        <v>0</v>
      </c>
      <c r="O126" s="140">
        <f>IF(O108="Breeding",O124*(1-'User inputs - bird impacts'!$F$104),0)</f>
        <v>0</v>
      </c>
      <c r="Q126" s="141" t="e">
        <f>SUM(D126:O126)</f>
        <v>#DIV/0!</v>
      </c>
      <c r="R126" s="113"/>
      <c r="S126" s="159"/>
      <c r="T126" s="87" t="s">
        <v>904</v>
      </c>
      <c r="V126" s="136">
        <f>IF(V108="Breeding",V124*(1-'User inputs - bird impacts'!$H$104),0)</f>
        <v>0</v>
      </c>
      <c r="W126" s="136">
        <f>IF(W108="Breeding",W124*(1-'User inputs - bird impacts'!$H$104),0)</f>
        <v>0</v>
      </c>
      <c r="X126" s="136">
        <f>IF(X108="Breeding",X124*(1-'User inputs - bird impacts'!$H$104),0)</f>
        <v>0</v>
      </c>
      <c r="Y126" s="136" t="e">
        <f>IF(Y108="Breeding",Y124*(1-'User inputs - bird impacts'!$H$104),0)</f>
        <v>#DIV/0!</v>
      </c>
      <c r="Z126" s="136" t="e">
        <f>IF(Z108="Breeding",Z124*(1-'User inputs - bird impacts'!$H$104),0)</f>
        <v>#DIV/0!</v>
      </c>
      <c r="AA126" s="136" t="e">
        <f>IF(AA108="Breeding",AA124*(1-'User inputs - bird impacts'!$H$104),0)</f>
        <v>#DIV/0!</v>
      </c>
      <c r="AB126" s="136" t="e">
        <f>IF(AB108="Breeding",AB124*(1-'User inputs - bird impacts'!$H$104),0)</f>
        <v>#DIV/0!</v>
      </c>
      <c r="AC126" s="136" t="e">
        <f>IF(AC108="Breeding",AC124*(1-'User inputs - bird impacts'!$H$104),0)</f>
        <v>#DIV/0!</v>
      </c>
      <c r="AD126" s="136">
        <f>IF(AD108="Breeding",AD124*(1-'User inputs - bird impacts'!$H$104),0)</f>
        <v>0</v>
      </c>
      <c r="AE126" s="136">
        <f>IF(AE108="Breeding",AE124*(1-'User inputs - bird impacts'!$H$104),0)</f>
        <v>0</v>
      </c>
      <c r="AF126" s="136">
        <f>IF(AF108="Breeding",AF124*(1-'User inputs - bird impacts'!$H$104),0)</f>
        <v>0</v>
      </c>
      <c r="AG126" s="136">
        <f>IF(AG108="Breeding",AG124*(1-'User inputs - bird impacts'!$H$104),0)</f>
        <v>0</v>
      </c>
      <c r="AI126" s="141" t="e">
        <f>SUM(V126:AG126)</f>
        <v>#DIV/0!</v>
      </c>
      <c r="AJ126" s="113"/>
      <c r="AK126" s="159"/>
      <c r="AL126" s="87" t="s">
        <v>904</v>
      </c>
      <c r="AN126" s="140">
        <f>IF(AN108="Breeding",AN124*(1-'User inputs - bird impacts'!$J$104),0)</f>
        <v>0</v>
      </c>
      <c r="AO126" s="140">
        <f>IF(AO108="Breeding",AO124*(1-'User inputs - bird impacts'!$J$104),0)</f>
        <v>0</v>
      </c>
      <c r="AP126" s="140" t="e">
        <f>IF(AP108="Breeding",AP124*(1-'User inputs - bird impacts'!$J$104),0)</f>
        <v>#DIV/0!</v>
      </c>
      <c r="AQ126" s="140" t="e">
        <f>IF(AQ108="Breeding",AQ124*(1-'User inputs - bird impacts'!$J$104),0)</f>
        <v>#DIV/0!</v>
      </c>
      <c r="AR126" s="140" t="e">
        <f>IF(AR108="Breeding",AR124*(1-'User inputs - bird impacts'!$J$104),0)</f>
        <v>#DIV/0!</v>
      </c>
      <c r="AS126" s="140" t="e">
        <f>IF(AS108="Breeding",AS124*(1-'User inputs - bird impacts'!$J$104),0)</f>
        <v>#DIV/0!</v>
      </c>
      <c r="AT126" s="140" t="e">
        <f>IF(AT108="Breeding",AT124*(1-'User inputs - bird impacts'!$J$104),0)</f>
        <v>#DIV/0!</v>
      </c>
      <c r="AU126" s="140" t="e">
        <f>IF(AU108="Breeding",AU124*(1-'User inputs - bird impacts'!$J$104),0)</f>
        <v>#DIV/0!</v>
      </c>
      <c r="AV126" s="140">
        <f>IF(AV108="Breeding",AV124*(1-'User inputs - bird impacts'!$J$104),0)</f>
        <v>0</v>
      </c>
      <c r="AW126" s="140">
        <f>IF(AW108="Breeding",AW124*(1-'User inputs - bird impacts'!$J$104),0)</f>
        <v>0</v>
      </c>
      <c r="AX126" s="140">
        <f>IF(AX108="Breeding",AX124*(1-'User inputs - bird impacts'!$J$104),0)</f>
        <v>0</v>
      </c>
      <c r="AY126" s="140">
        <f>IF(AY108="Breeding",AY124*(1-'User inputs - bird impacts'!$J$104),0)</f>
        <v>0</v>
      </c>
      <c r="BA126" s="141" t="e">
        <f>SUM(AN126:AY126)</f>
        <v>#DIV/0!</v>
      </c>
      <c r="BB126" s="113"/>
      <c r="BC126" s="159"/>
      <c r="BD126" s="87" t="s">
        <v>904</v>
      </c>
      <c r="BF126" s="136">
        <f>IF(BF108="Breeding",BF124*(1-'User inputs - bird impacts'!$L$104),0)</f>
        <v>0</v>
      </c>
      <c r="BG126" s="136">
        <f>IF(BG108="Breeding",BG124*(1-'User inputs - bird impacts'!$L$104),0)</f>
        <v>0</v>
      </c>
      <c r="BH126" s="136">
        <f>IF(BH108="Breeding",BH124*(1-'User inputs - bird impacts'!$L$104),0)</f>
        <v>0</v>
      </c>
      <c r="BI126" s="136">
        <f>IF(BI108="Breeding",BI124*(1-'User inputs - bird impacts'!$L$104),0)</f>
        <v>0</v>
      </c>
      <c r="BJ126" s="136" t="e">
        <f>IF(BJ108="Breeding",BJ124*(1-'User inputs - bird impacts'!$L$104),0)</f>
        <v>#DIV/0!</v>
      </c>
      <c r="BK126" s="136" t="e">
        <f>IF(BK108="Breeding",BK124*(1-'User inputs - bird impacts'!$L$104),0)</f>
        <v>#DIV/0!</v>
      </c>
      <c r="BL126" s="136" t="e">
        <f>IF(BL108="Breeding",BL124*(1-'User inputs - bird impacts'!$L$104),0)</f>
        <v>#DIV/0!</v>
      </c>
      <c r="BM126" s="136">
        <f>IF(BM108="Breeding",BM124*(1-'User inputs - bird impacts'!$L$104),0)</f>
        <v>0</v>
      </c>
      <c r="BN126" s="136">
        <f>IF(BN108="Breeding",BN124*(1-'User inputs - bird impacts'!$L$104),0)</f>
        <v>0</v>
      </c>
      <c r="BO126" s="136">
        <f>IF(BO108="Breeding",BO124*(1-'User inputs - bird impacts'!$L$104),0)</f>
        <v>0</v>
      </c>
      <c r="BP126" s="136">
        <f>IF(BP108="Breeding",BP124*(1-'User inputs - bird impacts'!$L$104),0)</f>
        <v>0</v>
      </c>
      <c r="BQ126" s="136">
        <f>IF(BQ108="Breeding",BQ124*(1-'User inputs - bird impacts'!$L$104),0)</f>
        <v>0</v>
      </c>
      <c r="BS126" s="137" t="e">
        <f>SUM(BF126:BQ126)</f>
        <v>#DIV/0!</v>
      </c>
      <c r="BT126" s="113"/>
      <c r="BU126" s="159"/>
      <c r="BV126" s="87" t="s">
        <v>904</v>
      </c>
      <c r="BX126" s="140">
        <f>IF(BX108="Breeding",BX124*(1-'User inputs - bird impacts'!$N$104),0)</f>
        <v>0</v>
      </c>
      <c r="BY126" s="140">
        <f>IF(BY108="Breeding",BY124*(1-'User inputs - bird impacts'!$N$104),0)</f>
        <v>0</v>
      </c>
      <c r="BZ126" s="140" t="e">
        <f>IF(BZ108="Breeding",BZ124*(1-'User inputs - bird impacts'!$N$104),0)</f>
        <v>#DIV/0!</v>
      </c>
      <c r="CA126" s="140" t="e">
        <f>IF(CA108="Breeding",CA124*(1-'User inputs - bird impacts'!$N$104),0)</f>
        <v>#DIV/0!</v>
      </c>
      <c r="CB126" s="140" t="e">
        <f>IF(CB108="Breeding",CB124*(1-'User inputs - bird impacts'!$N$104),0)</f>
        <v>#DIV/0!</v>
      </c>
      <c r="CC126" s="140" t="e">
        <f>IF(CC108="Breeding",CC124*(1-'User inputs - bird impacts'!$N$104),0)</f>
        <v>#DIV/0!</v>
      </c>
      <c r="CD126" s="140" t="e">
        <f>IF(CD108="Breeding",CD124*(1-'User inputs - bird impacts'!$N$104),0)</f>
        <v>#DIV/0!</v>
      </c>
      <c r="CE126" s="140" t="e">
        <f>IF(CE108="Breeding",CE124*(1-'User inputs - bird impacts'!$N$104),0)</f>
        <v>#DIV/0!</v>
      </c>
      <c r="CF126" s="140">
        <f>IF(CF108="Breeding",CF124*(1-'User inputs - bird impacts'!$N$104),0)</f>
        <v>0</v>
      </c>
      <c r="CG126" s="140">
        <f>IF(CG108="Breeding",CG124*(1-'User inputs - bird impacts'!$N$104),0)</f>
        <v>0</v>
      </c>
      <c r="CH126" s="140">
        <f>IF(CH108="Breeding",CH124*(1-'User inputs - bird impacts'!$N$104),0)</f>
        <v>0</v>
      </c>
      <c r="CI126" s="140">
        <f>IF(CI108="Breeding",CI124*(1-'User inputs - bird impacts'!$N$104),0)</f>
        <v>0</v>
      </c>
      <c r="CK126" s="141" t="e">
        <f>SUM(BX126:CI126)</f>
        <v>#DIV/0!</v>
      </c>
      <c r="CL126" s="113"/>
      <c r="CM126" s="159"/>
      <c r="CN126" s="87" t="s">
        <v>904</v>
      </c>
      <c r="CP126" s="136">
        <f>IF(CP108="Breeding",CP124*(1-'User inputs - bird impacts'!$P$104),0)</f>
        <v>0</v>
      </c>
      <c r="CQ126" s="136">
        <f>IF(CQ108="Breeding",CQ124*(1-'User inputs - bird impacts'!$P$104),0)</f>
        <v>0</v>
      </c>
      <c r="CR126" s="136">
        <f>IF(CR108="Breeding",CR124*(1-'User inputs - bird impacts'!$P$104),0)</f>
        <v>0</v>
      </c>
      <c r="CS126" s="136">
        <f>IF(CS108="Breeding",CS124*(1-'User inputs - bird impacts'!$P$104),0)</f>
        <v>0</v>
      </c>
      <c r="CT126" s="136">
        <f>IF(CT108="Breeding",CT124*(1-'User inputs - bird impacts'!$P$104),0)</f>
        <v>0</v>
      </c>
      <c r="CU126" s="136" t="e">
        <f>IF(CU108="Breeding",CU124*(1-'User inputs - bird impacts'!$P$104),0)</f>
        <v>#DIV/0!</v>
      </c>
      <c r="CV126" s="136" t="e">
        <f>IF(CV108="Breeding",CV124*(1-'User inputs - bird impacts'!$P$104),0)</f>
        <v>#DIV/0!</v>
      </c>
      <c r="CW126" s="136">
        <f>IF(CW108="Breeding",CW124*(1-'User inputs - bird impacts'!$P$104),0)</f>
        <v>0</v>
      </c>
      <c r="CX126" s="136">
        <f>IF(CX108="Breeding",CX124*(1-'User inputs - bird impacts'!$P$104),0)</f>
        <v>0</v>
      </c>
      <c r="CY126" s="136">
        <f>IF(CY108="Breeding",CY124*(1-'User inputs - bird impacts'!$P$104),0)</f>
        <v>0</v>
      </c>
      <c r="CZ126" s="136">
        <f>IF(CZ108="Breeding",CZ124*(1-'User inputs - bird impacts'!$P$104),0)</f>
        <v>0</v>
      </c>
      <c r="DA126" s="136">
        <f>IF(DA108="Breeding",DA124*(1-'User inputs - bird impacts'!$P$104),0)</f>
        <v>0</v>
      </c>
      <c r="DC126" s="137" t="e">
        <f>SUM(CP126:DA126)</f>
        <v>#DIV/0!</v>
      </c>
    </row>
    <row r="127" spans="2:107" x14ac:dyDescent="0.25">
      <c r="B127" s="87" t="s">
        <v>905</v>
      </c>
      <c r="D127" s="140">
        <f>IF(D108="Post-breeding migration",D124*(1-'User inputs - bird impacts'!$F$104),0)</f>
        <v>0</v>
      </c>
      <c r="E127" s="140">
        <f>IF(E108="Post-breeding migration",E124*(1-'User inputs - bird impacts'!$F$104),0)</f>
        <v>0</v>
      </c>
      <c r="F127" s="140">
        <f>IF(F108="Post-breeding migration",F124*(1-'User inputs - bird impacts'!$F$104),0)</f>
        <v>0</v>
      </c>
      <c r="G127" s="140">
        <f>IF(G108="Post-breeding migration",G124*(1-'User inputs - bird impacts'!$F$104),0)</f>
        <v>0</v>
      </c>
      <c r="H127" s="140">
        <f>IF(H108="Post-breeding migration",H124*(1-'User inputs - bird impacts'!$F$104),0)</f>
        <v>0</v>
      </c>
      <c r="I127" s="140">
        <f>IF(I108="Post-breeding migration",I124*(1-'User inputs - bird impacts'!$F$104),0)</f>
        <v>0</v>
      </c>
      <c r="J127" s="140">
        <f>IF(J108="Post-breeding migration",J124*(1-'User inputs - bird impacts'!$F$104),0)</f>
        <v>0</v>
      </c>
      <c r="K127" s="140" t="e">
        <f>IF(K108="Post-breeding migration",K124*(1-'User inputs - bird impacts'!$F$104),0)</f>
        <v>#DIV/0!</v>
      </c>
      <c r="L127" s="140" t="e">
        <f>IF(L108="Post-breeding migration",L124*(1-'User inputs - bird impacts'!$F$104),0)</f>
        <v>#DIV/0!</v>
      </c>
      <c r="M127" s="140" t="e">
        <f>IF(M108="Post-breeding migration",M124*(1-'User inputs - bird impacts'!$F$104),0)</f>
        <v>#DIV/0!</v>
      </c>
      <c r="N127" s="140" t="e">
        <f>IF(N108="Post-breeding migration",N124*(1-'User inputs - bird impacts'!$F$104),0)</f>
        <v>#DIV/0!</v>
      </c>
      <c r="O127" s="140" t="e">
        <f>IF(O108="Post-breeding migration",O124*(1-'User inputs - bird impacts'!$F$104),0)</f>
        <v>#DIV/0!</v>
      </c>
      <c r="Q127" s="141" t="e">
        <f t="shared" ref="Q127:Q131" si="74">SUM(D127:O127)</f>
        <v>#DIV/0!</v>
      </c>
      <c r="R127" s="113"/>
      <c r="S127" s="159"/>
      <c r="T127" s="87" t="s">
        <v>905</v>
      </c>
      <c r="V127" s="136">
        <f>IF(V108="Post-breeding migration",V124*(1-'User inputs - bird impacts'!$H$104),0)</f>
        <v>0</v>
      </c>
      <c r="W127" s="136">
        <f>IF(W108="Post-breeding migration",W124*(1-'User inputs - bird impacts'!$H$104),0)</f>
        <v>0</v>
      </c>
      <c r="X127" s="136">
        <f>IF(X108="Post-breeding migration",X124*(1-'User inputs - bird impacts'!$H$104),0)</f>
        <v>0</v>
      </c>
      <c r="Y127" s="136">
        <f>IF(Y108="Post-breeding migration",Y124*(1-'User inputs - bird impacts'!$H$104),0)</f>
        <v>0</v>
      </c>
      <c r="Z127" s="136">
        <f>IF(Z108="Post-breeding migration",Z124*(1-'User inputs - bird impacts'!$H$104),0)</f>
        <v>0</v>
      </c>
      <c r="AA127" s="136">
        <f>IF(AA108="Post-breeding migration",AA124*(1-'User inputs - bird impacts'!$H$104),0)</f>
        <v>0</v>
      </c>
      <c r="AB127" s="136">
        <f>IF(AB108="Post-breeding migration",AB124*(1-'User inputs - bird impacts'!$H$104),0)</f>
        <v>0</v>
      </c>
      <c r="AC127" s="136">
        <f>IF(AC108="Post-breeding migration",AC124*(1-'User inputs - bird impacts'!$H$104),0)</f>
        <v>0</v>
      </c>
      <c r="AD127" s="136" t="e">
        <f>IF(AD108="Post-breeding migration",AD124*(1-'User inputs - bird impacts'!$H$104),0)</f>
        <v>#DIV/0!</v>
      </c>
      <c r="AE127" s="136" t="e">
        <f>IF(AE108="Post-breeding migration",AE124*(1-'User inputs - bird impacts'!$H$104),0)</f>
        <v>#DIV/0!</v>
      </c>
      <c r="AF127" s="136" t="e">
        <f>IF(AF108="Post-breeding migration",AF124*(1-'User inputs - bird impacts'!$H$104),0)</f>
        <v>#DIV/0!</v>
      </c>
      <c r="AG127" s="136">
        <f>IF(AG108="Post-breeding migration",AG124*(1-'User inputs - bird impacts'!$H$104),0)</f>
        <v>0</v>
      </c>
      <c r="AI127" s="141" t="e">
        <f t="shared" ref="AI127:AI131" si="75">SUM(V127:AG127)</f>
        <v>#DIV/0!</v>
      </c>
      <c r="AJ127" s="113"/>
      <c r="AK127" s="159"/>
      <c r="AL127" s="87" t="s">
        <v>698</v>
      </c>
      <c r="AN127" s="140" t="e">
        <f>IF(AN108="Non-breeding",AN124*(1-'User inputs - bird impacts'!$J$104),0)</f>
        <v>#DIV/0!</v>
      </c>
      <c r="AO127" s="140" t="e">
        <f>IF(AO108="Non-breeding",AO124*(1-'User inputs - bird impacts'!$J$104),0)</f>
        <v>#DIV/0!</v>
      </c>
      <c r="AP127" s="140">
        <f>IF(AP108="Non-breeding",AP124*(1-'User inputs - bird impacts'!$J$104),0)</f>
        <v>0</v>
      </c>
      <c r="AQ127" s="140">
        <f>IF(AQ108="Non-breeding",AQ124*(1-'User inputs - bird impacts'!$J$104),0)</f>
        <v>0</v>
      </c>
      <c r="AR127" s="140">
        <f>IF(AR108="Non-breeding",AR124*(1-'User inputs - bird impacts'!$J$104),0)</f>
        <v>0</v>
      </c>
      <c r="AS127" s="140">
        <f>IF(AS108="Non-breeding",AS124*(1-'User inputs - bird impacts'!$J$104),0)</f>
        <v>0</v>
      </c>
      <c r="AT127" s="140">
        <f>IF(AT108="Non-breeding",AT124*(1-'User inputs - bird impacts'!$J$104),0)</f>
        <v>0</v>
      </c>
      <c r="AU127" s="140">
        <f>IF(AU108="Non-breeding",AU124*(1-'User inputs - bird impacts'!$J$104),0)</f>
        <v>0</v>
      </c>
      <c r="AV127" s="140" t="e">
        <f>IF(AV108="Non-breeding",AV124*(1-'User inputs - bird impacts'!$J$104),0)</f>
        <v>#DIV/0!</v>
      </c>
      <c r="AW127" s="140" t="e">
        <f>IF(AW108="Non-breeding",AW124*(1-'User inputs - bird impacts'!$J$104),0)</f>
        <v>#DIV/0!</v>
      </c>
      <c r="AX127" s="140" t="e">
        <f>IF(AX108="Non-breeding",AX124*(1-'User inputs - bird impacts'!$J$104),0)</f>
        <v>#DIV/0!</v>
      </c>
      <c r="AY127" s="140" t="e">
        <f>IF(AY108="Non-breeding",AY124*(1-'User inputs - bird impacts'!$J$104),0)</f>
        <v>#DIV/0!</v>
      </c>
      <c r="BA127" s="141" t="e">
        <f t="shared" ref="BA127:BA129" si="76">SUM(AN127:AY127)</f>
        <v>#DIV/0!</v>
      </c>
      <c r="BB127" s="113"/>
      <c r="BC127" s="159"/>
      <c r="BD127" s="87" t="s">
        <v>698</v>
      </c>
      <c r="BF127" s="136" t="e">
        <f>IF(BF108="Non-breeding",BF124*(1-'User inputs - bird impacts'!$L$104),0)</f>
        <v>#DIV/0!</v>
      </c>
      <c r="BG127" s="136" t="e">
        <f>IF(BG108="Non-breeding",BG124*(1-'User inputs - bird impacts'!$L$104),0)</f>
        <v>#DIV/0!</v>
      </c>
      <c r="BH127" s="136">
        <f>IF(BH108="Non-breeding",BH124*(1-'User inputs - bird impacts'!$L$104),0)</f>
        <v>0</v>
      </c>
      <c r="BI127" s="136">
        <f>IF(BI108="Non-breeding",BI124*(1-'User inputs - bird impacts'!$L$104),0)</f>
        <v>0</v>
      </c>
      <c r="BJ127" s="136">
        <f>IF(BJ108="Non-breeding",BJ124*(1-'User inputs - bird impacts'!$L$104),0)</f>
        <v>0</v>
      </c>
      <c r="BK127" s="136">
        <f>IF(BK108="Non-breeding",BK124*(1-'User inputs - bird impacts'!$L$104),0)</f>
        <v>0</v>
      </c>
      <c r="BL127" s="136">
        <f>IF(BL108="Non-breeding",BL124*(1-'User inputs - bird impacts'!$L$104),0)</f>
        <v>0</v>
      </c>
      <c r="BM127" s="136">
        <f>IF(BM108="Non-breeding",BM124*(1-'User inputs - bird impacts'!$L$104),0)</f>
        <v>0</v>
      </c>
      <c r="BN127" s="136">
        <f>IF(BN108="Non-breeding",BN124*(1-'User inputs - bird impacts'!$L$104),0)</f>
        <v>0</v>
      </c>
      <c r="BO127" s="136">
        <f>IF(BO108="Non-breeding",BO124*(1-'User inputs - bird impacts'!$L$104),0)</f>
        <v>0</v>
      </c>
      <c r="BP127" s="136" t="e">
        <f>IF(BP108="Non-breeding",BP124*(1-'User inputs - bird impacts'!$L$104),0)</f>
        <v>#DIV/0!</v>
      </c>
      <c r="BQ127" s="136" t="e">
        <f>IF(BQ108="Non-breeding",BQ124*(1-'User inputs - bird impacts'!$L$104),0)</f>
        <v>#DIV/0!</v>
      </c>
      <c r="BS127" s="137" t="e">
        <f t="shared" ref="BS127:BS129" si="77">SUM(BF127:BQ127)</f>
        <v>#DIV/0!</v>
      </c>
      <c r="BT127" s="113"/>
      <c r="BU127" s="159"/>
      <c r="BV127" s="87" t="s">
        <v>698</v>
      </c>
      <c r="BX127" s="140" t="e">
        <f>IF(BX108="Non-breeding",BX124*(1-'User inputs - bird impacts'!$N$104),0)</f>
        <v>#DIV/0!</v>
      </c>
      <c r="BY127" s="140" t="e">
        <f>IF(BY108="Non-breeding",BY124*(1-'User inputs - bird impacts'!$N$104),0)</f>
        <v>#DIV/0!</v>
      </c>
      <c r="BZ127" s="140">
        <f>IF(BZ108="Non-breeding",BZ124*(1-'User inputs - bird impacts'!$N$104),0)</f>
        <v>0</v>
      </c>
      <c r="CA127" s="140">
        <f>IF(CA108="Non-breeding",CA124*(1-'User inputs - bird impacts'!$N$104),0)</f>
        <v>0</v>
      </c>
      <c r="CB127" s="140">
        <f>IF(CB108="Non-breeding",CB124*(1-'User inputs - bird impacts'!$N$104),0)</f>
        <v>0</v>
      </c>
      <c r="CC127" s="140">
        <f>IF(CC108="Non-breeding",CC124*(1-'User inputs - bird impacts'!$N$104),0)</f>
        <v>0</v>
      </c>
      <c r="CD127" s="140">
        <f>IF(CD108="Non-breeding",CD124*(1-'User inputs - bird impacts'!$N$104),0)</f>
        <v>0</v>
      </c>
      <c r="CE127" s="140">
        <f>IF(CE108="Non-breeding",CE124*(1-'User inputs - bird impacts'!$N$104),0)</f>
        <v>0</v>
      </c>
      <c r="CF127" s="140" t="e">
        <f>IF(CF108="Non-breeding",CF124*(1-'User inputs - bird impacts'!$N$104),0)</f>
        <v>#DIV/0!</v>
      </c>
      <c r="CG127" s="140" t="e">
        <f>IF(CG108="Non-breeding",CG124*(1-'User inputs - bird impacts'!$N$104),0)</f>
        <v>#DIV/0!</v>
      </c>
      <c r="CH127" s="140" t="e">
        <f>IF(CH108="Non-breeding",CH124*(1-'User inputs - bird impacts'!$N$104),0)</f>
        <v>#DIV/0!</v>
      </c>
      <c r="CI127" s="140" t="e">
        <f>IF(CI108="Non-breeding",CI124*(1-'User inputs - bird impacts'!$N$104),0)</f>
        <v>#DIV/0!</v>
      </c>
      <c r="CK127" s="141" t="e">
        <f t="shared" ref="CK127" si="78">SUM(BX127:CI127)</f>
        <v>#DIV/0!</v>
      </c>
      <c r="CL127" s="113"/>
      <c r="CM127" s="159"/>
      <c r="CN127" s="87" t="s">
        <v>905</v>
      </c>
      <c r="CP127" s="136">
        <f>IF(CP108="Post-breeding migration",CP124*(1-'User inputs - bird impacts'!$P$104),0)</f>
        <v>0</v>
      </c>
      <c r="CQ127" s="136">
        <f>IF(CQ108="Post-breeding migration",CQ124*(1-'User inputs - bird impacts'!$P$104),0)</f>
        <v>0</v>
      </c>
      <c r="CR127" s="136">
        <f>IF(CR108="Post-breeding migration",CR124*(1-'User inputs - bird impacts'!$P$104),0)</f>
        <v>0</v>
      </c>
      <c r="CS127" s="136">
        <f>IF(CS108="Post-breeding migration",CS124*(1-'User inputs - bird impacts'!$P$104),0)</f>
        <v>0</v>
      </c>
      <c r="CT127" s="136">
        <f>IF(CT108="Post-breeding migration",CT124*(1-'User inputs - bird impacts'!$P$104),0)</f>
        <v>0</v>
      </c>
      <c r="CU127" s="136">
        <f>IF(CU108="Post-breeding migration",CU124*(1-'User inputs - bird impacts'!$P$104),0)</f>
        <v>0</v>
      </c>
      <c r="CV127" s="136">
        <f>IF(CV108="Post-breeding migration",CV124*(1-'User inputs - bird impacts'!$P$104),0)</f>
        <v>0</v>
      </c>
      <c r="CW127" s="136" t="e">
        <f>IF(CW108="Post-breeding migration",CW124*(1-'User inputs - bird impacts'!$P$104),0)</f>
        <v>#DIV/0!</v>
      </c>
      <c r="CX127" s="136" t="e">
        <f>IF(CX108="Post-breeding migration",CX124*(1-'User inputs - bird impacts'!$P$104),0)</f>
        <v>#DIV/0!</v>
      </c>
      <c r="CY127" s="136" t="e">
        <f>IF(CY108="Post-breeding migration",CY124*(1-'User inputs - bird impacts'!$P$104),0)</f>
        <v>#DIV/0!</v>
      </c>
      <c r="CZ127" s="136">
        <f>IF(CZ108="Post-breeding migration",CZ124*(1-'User inputs - bird impacts'!$P$104),0)</f>
        <v>0</v>
      </c>
      <c r="DA127" s="136">
        <f>IF(DA108="Post-breeding migration",DA124*(1-'User inputs - bird impacts'!$P$104),0)</f>
        <v>0</v>
      </c>
      <c r="DC127" s="137" t="e">
        <f t="shared" ref="DC127:DC132" si="79">SUM(CP127:DA127)</f>
        <v>#DIV/0!</v>
      </c>
    </row>
    <row r="128" spans="2:107" x14ac:dyDescent="0.25">
      <c r="B128" s="87" t="s">
        <v>906</v>
      </c>
      <c r="D128" s="140" t="e">
        <f>IF(D108="Return migration",D124*(1-'User inputs - bird impacts'!$F$104),0)</f>
        <v>#DIV/0!</v>
      </c>
      <c r="E128" s="140" t="e">
        <f>IF(E108="Return migration",E124*(1-'User inputs - bird impacts'!$F$104),0)</f>
        <v>#DIV/0!</v>
      </c>
      <c r="F128" s="140" t="e">
        <f>IF(F108="Return migration",F124*(1-'User inputs - bird impacts'!$F$104),0)</f>
        <v>#DIV/0!</v>
      </c>
      <c r="G128" s="140" t="e">
        <f>IF(G108="Return migration",G124*(1-'User inputs - bird impacts'!$F$104),0)</f>
        <v>#DIV/0!</v>
      </c>
      <c r="H128" s="140">
        <f>IF(H108="Return migration",H124*(1-'User inputs - bird impacts'!$F$104),0)</f>
        <v>0</v>
      </c>
      <c r="I128" s="140">
        <f>IF(I108="Return migration",I124*(1-'User inputs - bird impacts'!$F$104),0)</f>
        <v>0</v>
      </c>
      <c r="J128" s="140">
        <f>IF(J108="Return migration",J124*(1-'User inputs - bird impacts'!$F$104),0)</f>
        <v>0</v>
      </c>
      <c r="K128" s="140">
        <f>IF(K108="Return migration",K124*(1-'User inputs - bird impacts'!$F$104),0)</f>
        <v>0</v>
      </c>
      <c r="L128" s="140">
        <f>IF(L108="Return migration",L124*(1-'User inputs - bird impacts'!$F$104),0)</f>
        <v>0</v>
      </c>
      <c r="M128" s="140">
        <f>IF(M108="Return migration",M124*(1-'User inputs - bird impacts'!$F$104),0)</f>
        <v>0</v>
      </c>
      <c r="N128" s="140">
        <f>IF(N108="Return migration",N124*(1-'User inputs - bird impacts'!$F$104),0)</f>
        <v>0</v>
      </c>
      <c r="O128" s="140">
        <f>IF(O108="Return migration",O124*(1-'User inputs - bird impacts'!$F$104),0)</f>
        <v>0</v>
      </c>
      <c r="Q128" s="141" t="e">
        <f t="shared" si="74"/>
        <v>#DIV/0!</v>
      </c>
      <c r="R128" s="113"/>
      <c r="S128" s="159"/>
      <c r="T128" s="87" t="s">
        <v>906</v>
      </c>
      <c r="V128" s="136" t="e">
        <f>IF(V108="Return migration",V124*(1-'User inputs - bird impacts'!$H$104),0)</f>
        <v>#DIV/0!</v>
      </c>
      <c r="W128" s="136" t="e">
        <f>IF(W108="Return migration",W124*(1-'User inputs - bird impacts'!$H$104),0)</f>
        <v>#DIV/0!</v>
      </c>
      <c r="X128" s="136" t="e">
        <f>IF(X108="Return migration",X124*(1-'User inputs - bird impacts'!$H$104),0)</f>
        <v>#DIV/0!</v>
      </c>
      <c r="Y128" s="136">
        <f>IF(Y108="Return migration",Y124*(1-'User inputs - bird impacts'!$H$104),0)</f>
        <v>0</v>
      </c>
      <c r="Z128" s="136">
        <f>IF(Z108="Return migration",Z124*(1-'User inputs - bird impacts'!$H$104),0)</f>
        <v>0</v>
      </c>
      <c r="AA128" s="136">
        <f>IF(AA108="Return migration",AA124*(1-'User inputs - bird impacts'!$H$104),0)</f>
        <v>0</v>
      </c>
      <c r="AB128" s="136">
        <f>IF(AB108="Return migration",AB124*(1-'User inputs - bird impacts'!$H$104),0)</f>
        <v>0</v>
      </c>
      <c r="AC128" s="136">
        <f>IF(AC108="Return migration",AC124*(1-'User inputs - bird impacts'!$H$104),0)</f>
        <v>0</v>
      </c>
      <c r="AD128" s="136">
        <f>IF(AD108="Return migration",AD124*(1-'User inputs - bird impacts'!$H$104),0)</f>
        <v>0</v>
      </c>
      <c r="AE128" s="136">
        <f>IF(AE108="Return migration",AE124*(1-'User inputs - bird impacts'!$H$104),0)</f>
        <v>0</v>
      </c>
      <c r="AF128" s="136">
        <f>IF(AF108="Return migration",AF124*(1-'User inputs - bird impacts'!$H$104),0)</f>
        <v>0</v>
      </c>
      <c r="AG128" s="136" t="e">
        <f>IF(AG108="Return migration",AG124*(1-'User inputs - bird impacts'!$H$104),0)</f>
        <v>#DIV/0!</v>
      </c>
      <c r="AI128" s="141" t="e">
        <f t="shared" si="75"/>
        <v>#DIV/0!</v>
      </c>
      <c r="AJ128" s="113"/>
      <c r="AK128" s="159"/>
      <c r="AL128" s="87" t="s">
        <v>897</v>
      </c>
      <c r="AN128" s="136">
        <f>IF(AN108="Non-breeding/breeding",AN124*(1-'User inputs - bird impacts'!$J$104),0)</f>
        <v>0</v>
      </c>
      <c r="AO128" s="136">
        <f>IF(AO108="Non-breeding/breeding",AO124*(1-'User inputs - bird impacts'!$J$104),0)</f>
        <v>0</v>
      </c>
      <c r="AP128" s="136">
        <f>IF(AP108="Non-breeding/breeding",AP124*(1-'User inputs - bird impacts'!$J$104),0)</f>
        <v>0</v>
      </c>
      <c r="AQ128" s="136">
        <f>IF(AQ108="Non-breeding/breeding",AQ124*(1-'User inputs - bird impacts'!$J$104),0)</f>
        <v>0</v>
      </c>
      <c r="AR128" s="136">
        <f>IF(AR108="Non-breeding/breeding",AR124*(1-'User inputs - bird impacts'!$J$104),0)</f>
        <v>0</v>
      </c>
      <c r="AS128" s="136">
        <f>IF(AS108="Non-breeding/breeding",AS124*(1-'User inputs - bird impacts'!$J$104),0)</f>
        <v>0</v>
      </c>
      <c r="AT128" s="136">
        <f>IF(AT108="Non-breeding/breeding",AT124*(1-'User inputs - bird impacts'!$J$104),0)</f>
        <v>0</v>
      </c>
      <c r="AU128" s="136">
        <f>IF(AU108="Non-breeding/breeding",AU124*(1-'User inputs - bird impacts'!$J$104),0)</f>
        <v>0</v>
      </c>
      <c r="AV128" s="136">
        <f>IF(AV108="Non-breeding/breeding",AV124*(1-'User inputs - bird impacts'!$J$104),0)</f>
        <v>0</v>
      </c>
      <c r="AW128" s="136">
        <f>IF(AW108="Non-breeding/breeding",AW124*(1-'User inputs - bird impacts'!$J$104),0)</f>
        <v>0</v>
      </c>
      <c r="AX128" s="136">
        <f>IF(AX108="Non-breeding/breeding",AX124*(1-'User inputs - bird impacts'!$J$104),0)</f>
        <v>0</v>
      </c>
      <c r="AY128" s="136">
        <f>IF(AY108="Non-breeding/breeding",AY124*(1-'User inputs - bird impacts'!$J$104),0)</f>
        <v>0</v>
      </c>
      <c r="BA128" s="137">
        <f t="shared" si="76"/>
        <v>0</v>
      </c>
      <c r="BB128" s="113"/>
      <c r="BC128" s="159"/>
      <c r="BD128" s="87" t="s">
        <v>905</v>
      </c>
      <c r="BF128" s="136">
        <f>IF(BF108="Post-breeding migration",BF124*(1-'User inputs - bird impacts'!$L$104),0)</f>
        <v>0</v>
      </c>
      <c r="BG128" s="136">
        <f>IF(BG108="Post-breeding migration",BG124*(1-'User inputs - bird impacts'!$L$104),0)</f>
        <v>0</v>
      </c>
      <c r="BH128" s="136">
        <f>IF(BH108="Post-breeding migration",BH124*(1-'User inputs - bird impacts'!$L$104),0)</f>
        <v>0</v>
      </c>
      <c r="BI128" s="136">
        <f>IF(BI108="Post-breeding migration",BI124*(1-'User inputs - bird impacts'!$L$104),0)</f>
        <v>0</v>
      </c>
      <c r="BJ128" s="136">
        <f>IF(BJ108="Post-breeding migration",BJ124*(1-'User inputs - bird impacts'!$L$104),0)</f>
        <v>0</v>
      </c>
      <c r="BK128" s="136">
        <f>IF(BK108="Post-breeding migration",BK124*(1-'User inputs - bird impacts'!$L$104),0)</f>
        <v>0</v>
      </c>
      <c r="BL128" s="136">
        <f>IF(BL108="Post-breeding migration",BL124*(1-'User inputs - bird impacts'!$L$104),0)</f>
        <v>0</v>
      </c>
      <c r="BM128" s="136" t="e">
        <f>IF(BM108="Post-breeding migration",BM124*(1-'User inputs - bird impacts'!$L$104),0)</f>
        <v>#DIV/0!</v>
      </c>
      <c r="BN128" s="136" t="e">
        <f>IF(BN108="Post-breeding migration",BN124*(1-'User inputs - bird impacts'!$L$104),0)</f>
        <v>#DIV/0!</v>
      </c>
      <c r="BO128" s="136" t="e">
        <f>IF(BO108="Post-breeding migration",BO124*(1-'User inputs - bird impacts'!$L$104),0)</f>
        <v>#DIV/0!</v>
      </c>
      <c r="BP128" s="136">
        <f>IF(BP108="Post-breeding migration",BP124*(1-'User inputs - bird impacts'!$L$104),0)</f>
        <v>0</v>
      </c>
      <c r="BQ128" s="136">
        <f>IF(BQ108="Post-breeding migration",BQ124*(1-'User inputs - bird impacts'!$L$104),0)</f>
        <v>0</v>
      </c>
      <c r="BS128" s="137" t="e">
        <f t="shared" si="77"/>
        <v>#DIV/0!</v>
      </c>
      <c r="BT128" s="113"/>
      <c r="BU128" s="159"/>
      <c r="BV128" s="87" t="s">
        <v>898</v>
      </c>
      <c r="BX128" s="136">
        <f>IF(BX108="Breeding/non-breeding",BX124*(1-'User inputs - bird impacts'!$N$104),0)</f>
        <v>0</v>
      </c>
      <c r="BY128" s="136">
        <f>IF(BY108="Breeding/non-breeding",BY124*(1-'User inputs - bird impacts'!$N$104),0)</f>
        <v>0</v>
      </c>
      <c r="BZ128" s="136">
        <f>IF(BZ108="Breeding/non-breeding",BZ124*(1-'User inputs - bird impacts'!$N$104),0)</f>
        <v>0</v>
      </c>
      <c r="CA128" s="136">
        <f>IF(CA108="Breeding/non-breeding",CA124*(1-'User inputs - bird impacts'!$N$104),0)</f>
        <v>0</v>
      </c>
      <c r="CB128" s="136">
        <f>IF(CB108="Breeding/non-breeding",CB124*(1-'User inputs - bird impacts'!$N$104),0)</f>
        <v>0</v>
      </c>
      <c r="CC128" s="136">
        <f>IF(CC108="Breeding/non-breeding",CC124*(1-'User inputs - bird impacts'!$N$104),0)</f>
        <v>0</v>
      </c>
      <c r="CD128" s="136">
        <f>IF(CD108="Breeding/non-breeding",CD124*(1-'User inputs - bird impacts'!$N$104),0)</f>
        <v>0</v>
      </c>
      <c r="CE128" s="136">
        <f>IF(CE108="Breeding/non-breeding",CE124*(1-'User inputs - bird impacts'!$N$104),0)</f>
        <v>0</v>
      </c>
      <c r="CF128" s="136">
        <f>IF(CF108="Breeding/non-breeding",CF124*(1-'User inputs - bird impacts'!$N$104),0)</f>
        <v>0</v>
      </c>
      <c r="CG128" s="136">
        <f>IF(CG108="Breeding/non-breeding",CG124*(1-'User inputs - bird impacts'!$N$104),0)</f>
        <v>0</v>
      </c>
      <c r="CH128" s="136">
        <f>IF(CH108="Breeding/non-breeding",CH124*(1-'User inputs - bird impacts'!$N$104),0)</f>
        <v>0</v>
      </c>
      <c r="CI128" s="136">
        <f>IF(CI108="Breeding/non-breeding",CI124*(1-'User inputs - bird impacts'!$N$104),0)</f>
        <v>0</v>
      </c>
      <c r="CK128" s="137">
        <f t="shared" ref="CK128:CK129" si="80">SUM(BX128:CI128)</f>
        <v>0</v>
      </c>
      <c r="CL128" s="113"/>
      <c r="CM128" s="159"/>
      <c r="CN128" s="87" t="s">
        <v>906</v>
      </c>
      <c r="CP128" s="136">
        <f>IF(CP108="Return migration",CP124*(1-'User inputs - bird impacts'!$P$104),0)</f>
        <v>0</v>
      </c>
      <c r="CQ128" s="136">
        <f>IF(CQ108="Return migration",CQ124*(1-'User inputs - bird impacts'!$P$104),0)</f>
        <v>0</v>
      </c>
      <c r="CR128" s="136" t="e">
        <f>IF(CR108="Return migration",CR124*(1-'User inputs - bird impacts'!$P$104),0)</f>
        <v>#DIV/0!</v>
      </c>
      <c r="CS128" s="136" t="e">
        <f>IF(CS108="Return migration",CS124*(1-'User inputs - bird impacts'!$P$104),0)</f>
        <v>#DIV/0!</v>
      </c>
      <c r="CT128" s="136" t="e">
        <f>IF(CT108="Return migration",CT124*(1-'User inputs - bird impacts'!$P$104),0)</f>
        <v>#DIV/0!</v>
      </c>
      <c r="CU128" s="136">
        <f>IF(CU108="Return migration",CU124*(1-'User inputs - bird impacts'!$P$104),0)</f>
        <v>0</v>
      </c>
      <c r="CV128" s="136">
        <f>IF(CV108="Return migration",CV124*(1-'User inputs - bird impacts'!$P$104),0)</f>
        <v>0</v>
      </c>
      <c r="CW128" s="136">
        <f>IF(CW108="Return migration",CW124*(1-'User inputs - bird impacts'!$P$104),0)</f>
        <v>0</v>
      </c>
      <c r="CX128" s="136">
        <f>IF(CX108="Return migration",CX124*(1-'User inputs - bird impacts'!$P$104),0)</f>
        <v>0</v>
      </c>
      <c r="CY128" s="136">
        <f>IF(CY108="Return migration",CY124*(1-'User inputs - bird impacts'!$P$104),0)</f>
        <v>0</v>
      </c>
      <c r="CZ128" s="136">
        <f>IF(CZ108="Return migration",CZ124*(1-'User inputs - bird impacts'!$P$104),0)</f>
        <v>0</v>
      </c>
      <c r="DA128" s="136">
        <f>IF(DA108="Return migration",DA124*(1-'User inputs - bird impacts'!$P$104),0)</f>
        <v>0</v>
      </c>
      <c r="DC128" s="137" t="e">
        <f t="shared" si="79"/>
        <v>#DIV/0!</v>
      </c>
    </row>
    <row r="129" spans="2:107" x14ac:dyDescent="0.25">
      <c r="B129" s="87" t="s">
        <v>908</v>
      </c>
      <c r="D129" s="136">
        <f>IF(D108="Post-breeding/return migration",D124*(1-'User inputs - bird impacts'!$F$104),0)</f>
        <v>0</v>
      </c>
      <c r="E129" s="136">
        <f>IF(E108="Post-breeding/return migration",E124*(1-'User inputs - bird impacts'!$F$104),0)</f>
        <v>0</v>
      </c>
      <c r="F129" s="136">
        <f>IF(F108="Post-breeding/return migration",F124*(1-'User inputs - bird impacts'!$F$104),0)</f>
        <v>0</v>
      </c>
      <c r="G129" s="136">
        <f>IF(G108="Post-breeding/return migration",G124*(1-'User inputs - bird impacts'!$F$104),0)</f>
        <v>0</v>
      </c>
      <c r="H129" s="136">
        <f>IF(H108="Post-breeding/return migration",H124*(1-'User inputs - bird impacts'!$F$104),0)</f>
        <v>0</v>
      </c>
      <c r="I129" s="136">
        <f>IF(I108="Post-breeding/return migration",I124*(1-'User inputs - bird impacts'!$F$104),0)</f>
        <v>0</v>
      </c>
      <c r="J129" s="136">
        <f>IF(J108="Post-breeding/return migration",J124*(1-'User inputs - bird impacts'!$F$104),0)</f>
        <v>0</v>
      </c>
      <c r="K129" s="136">
        <f>IF(K108="Post-breeding/return migration",K124*(1-'User inputs - bird impacts'!$F$104),0)</f>
        <v>0</v>
      </c>
      <c r="L129" s="136">
        <f>IF(L108="Post-breeding/return migration",L124*(1-'User inputs - bird impacts'!$F$104),0)</f>
        <v>0</v>
      </c>
      <c r="M129" s="136">
        <f>IF(M108="Post-breeding/return migration",M124*(1-'User inputs - bird impacts'!$F$104),0)</f>
        <v>0</v>
      </c>
      <c r="N129" s="136">
        <f>IF(N108="Post-breeding/return migration",N124*(1-'User inputs - bird impacts'!$F$104),0)</f>
        <v>0</v>
      </c>
      <c r="O129" s="136">
        <f>IF(O108="Post-breeding/return migration",O124*(1-'User inputs - bird impacts'!$F$104),0)</f>
        <v>0</v>
      </c>
      <c r="Q129" s="137">
        <f t="shared" si="74"/>
        <v>0</v>
      </c>
      <c r="R129" s="113"/>
      <c r="S129" s="159"/>
      <c r="T129" s="87" t="s">
        <v>908</v>
      </c>
      <c r="V129" s="136">
        <f>IF(V108="Post-breeding/return migration",V124*(1-'User inputs - bird impacts'!$H$104),0)</f>
        <v>0</v>
      </c>
      <c r="W129" s="136">
        <f>IF(W108="Post-breeding/return migration",W124*(1-'User inputs - bird impacts'!$H$104),0)</f>
        <v>0</v>
      </c>
      <c r="X129" s="136">
        <f>IF(X108="Post-breeding/return migration",X124*(1-'User inputs - bird impacts'!$H$104),0)</f>
        <v>0</v>
      </c>
      <c r="Y129" s="136">
        <f>IF(Y108="Post-breeding/return migration",Y124*(1-'User inputs - bird impacts'!$H$104),0)</f>
        <v>0</v>
      </c>
      <c r="Z129" s="136">
        <f>IF(Z108="Post-breeding/return migration",Z124*(1-'User inputs - bird impacts'!$H$104),0)</f>
        <v>0</v>
      </c>
      <c r="AA129" s="136">
        <f>IF(AA108="Post-breeding/return migration",AA124*(1-'User inputs - bird impacts'!$H$104),0)</f>
        <v>0</v>
      </c>
      <c r="AB129" s="136">
        <f>IF(AB108="Post-breeding/return migration",AB124*(1-'User inputs - bird impacts'!$H$104),0)</f>
        <v>0</v>
      </c>
      <c r="AC129" s="136">
        <f>IF(AC108="Post-breeding/return migration",AC124*(1-'User inputs - bird impacts'!$H$104),0)</f>
        <v>0</v>
      </c>
      <c r="AD129" s="136">
        <f>IF(AD108="Post-breeding/return migration",AD124*(1-'User inputs - bird impacts'!$H$104),0)</f>
        <v>0</v>
      </c>
      <c r="AE129" s="136">
        <f>IF(AE108="Post-breeding/return migration",AE124*(1-'User inputs - bird impacts'!$H$104),0)</f>
        <v>0</v>
      </c>
      <c r="AF129" s="136">
        <f>IF(AF108="Post-breeding/return migration",AF124*(1-'User inputs - bird impacts'!$H$104),0)</f>
        <v>0</v>
      </c>
      <c r="AG129" s="136">
        <f>IF(AG108="Post-breeding/return migration",AG124*(1-'User inputs - bird impacts'!$H$104),0)</f>
        <v>0</v>
      </c>
      <c r="AI129" s="137">
        <f t="shared" si="75"/>
        <v>0</v>
      </c>
      <c r="AJ129" s="113"/>
      <c r="AK129" s="159"/>
      <c r="AL129" s="87" t="s">
        <v>898</v>
      </c>
      <c r="AN129" s="136">
        <f>IF(AN108="Breeding/non-breeding",AN124*(1-'User inputs - bird impacts'!$J$104),0)</f>
        <v>0</v>
      </c>
      <c r="AO129" s="136">
        <f>IF(AO108="Breeding/non-breeding",AO124*(1-'User inputs - bird impacts'!$J$104),0)</f>
        <v>0</v>
      </c>
      <c r="AP129" s="136">
        <f>IF(AP108="Breeding/non-breeding",AP124*(1-'User inputs - bird impacts'!$J$104),0)</f>
        <v>0</v>
      </c>
      <c r="AQ129" s="136">
        <f>IF(AQ108="Breeding/non-breeding",AQ124*(1-'User inputs - bird impacts'!$J$104),0)</f>
        <v>0</v>
      </c>
      <c r="AR129" s="136">
        <f>IF(AR108="Breeding/non-breeding",AR124*(1-'User inputs - bird impacts'!$J$104),0)</f>
        <v>0</v>
      </c>
      <c r="AS129" s="136">
        <f>IF(AS108="Breeding/non-breeding",AS124*(1-'User inputs - bird impacts'!$J$104),0)</f>
        <v>0</v>
      </c>
      <c r="AT129" s="136">
        <f>IF(AT108="Breeding/non-breeding",AT124*(1-'User inputs - bird impacts'!$J$104),0)</f>
        <v>0</v>
      </c>
      <c r="AU129" s="136">
        <f>IF(AU108="Breeding/non-breeding",AU124*(1-'User inputs - bird impacts'!$J$104),0)</f>
        <v>0</v>
      </c>
      <c r="AV129" s="136">
        <f>IF(AV108="Breeding/non-breeding",AV124*(1-'User inputs - bird impacts'!$J$104),0)</f>
        <v>0</v>
      </c>
      <c r="AW129" s="136">
        <f>IF(AW108="Breeding/non-breeding",AW124*(1-'User inputs - bird impacts'!$J$104),0)</f>
        <v>0</v>
      </c>
      <c r="AX129" s="136">
        <f>IF(AX108="Breeding/non-breeding",AX124*(1-'User inputs - bird impacts'!$J$104),0)</f>
        <v>0</v>
      </c>
      <c r="AY129" s="136">
        <f>IF(AY108="Breeding/non-breeding",AY124*(1-'User inputs - bird impacts'!$J$104),0)</f>
        <v>0</v>
      </c>
      <c r="BA129" s="137">
        <f t="shared" si="76"/>
        <v>0</v>
      </c>
      <c r="BB129" s="113"/>
      <c r="BC129" s="159"/>
      <c r="BD129" s="87" t="s">
        <v>906</v>
      </c>
      <c r="BF129" s="136">
        <f>IF(BF108="Return migration",BF124*(1-'User inputs - bird impacts'!$L$104),0)</f>
        <v>0</v>
      </c>
      <c r="BG129" s="136">
        <f>IF(BG108="Return migration",BG124*(1-'User inputs - bird impacts'!$L$104),0)</f>
        <v>0</v>
      </c>
      <c r="BH129" s="136" t="e">
        <f>IF(BH108="Return migration",BH124*(1-'User inputs - bird impacts'!$L$104),0)</f>
        <v>#DIV/0!</v>
      </c>
      <c r="BI129" s="136" t="e">
        <f>IF(BI108="Return migration",BI124*(1-'User inputs - bird impacts'!$L$104),0)</f>
        <v>#DIV/0!</v>
      </c>
      <c r="BJ129" s="136">
        <f>IF(BJ108="Return migration",BJ124*(1-'User inputs - bird impacts'!$L$104),0)</f>
        <v>0</v>
      </c>
      <c r="BK129" s="136">
        <f>IF(BK108="Return migration",BK124*(1-'User inputs - bird impacts'!$L$104),0)</f>
        <v>0</v>
      </c>
      <c r="BL129" s="136">
        <f>IF(BL108="Return migration",BL124*(1-'User inputs - bird impacts'!$L$104),0)</f>
        <v>0</v>
      </c>
      <c r="BM129" s="136">
        <f>IF(BM108="Return migration",BM124*(1-'User inputs - bird impacts'!$L$104),0)</f>
        <v>0</v>
      </c>
      <c r="BN129" s="136">
        <f>IF(BN108="Return migration",BN124*(1-'User inputs - bird impacts'!$L$104),0)</f>
        <v>0</v>
      </c>
      <c r="BO129" s="136">
        <f>IF(BO108="Return migration",BO124*(1-'User inputs - bird impacts'!$L$104),0)</f>
        <v>0</v>
      </c>
      <c r="BP129" s="136">
        <f>IF(BP108="Return migration",BP124*(1-'User inputs - bird impacts'!$L$104),0)</f>
        <v>0</v>
      </c>
      <c r="BQ129" s="136">
        <f>IF(BQ108="Return migration",BQ124*(1-'User inputs - bird impacts'!$L$104),0)</f>
        <v>0</v>
      </c>
      <c r="BS129" s="137" t="e">
        <f t="shared" si="77"/>
        <v>#DIV/0!</v>
      </c>
      <c r="BT129" s="113"/>
      <c r="BU129" s="159"/>
      <c r="BV129" s="87" t="s">
        <v>897</v>
      </c>
      <c r="BX129" s="136">
        <f>IF(BX108="Non-breeding/breeding",BX124*(1-'User inputs - bird impacts'!$N$104),0)</f>
        <v>0</v>
      </c>
      <c r="BY129" s="136">
        <f>IF(BY108="Non-breeding/breeding",BY124*(1-'User inputs - bird impacts'!$N$104),0)</f>
        <v>0</v>
      </c>
      <c r="BZ129" s="136">
        <f>IF(BZ108="Non-breeding/breeding",BZ124*(1-'User inputs - bird impacts'!$N$104),0)</f>
        <v>0</v>
      </c>
      <c r="CA129" s="136">
        <f>IF(CA108="Non-breeding/breeding",CA124*(1-'User inputs - bird impacts'!$N$104),0)</f>
        <v>0</v>
      </c>
      <c r="CB129" s="136">
        <f>IF(CB108="Non-breeding/breeding",CB124*(1-'User inputs - bird impacts'!$N$104),0)</f>
        <v>0</v>
      </c>
      <c r="CC129" s="136">
        <f>IF(CC108="Non-breeding/breeding",CC124*(1-'User inputs - bird impacts'!$N$104),0)</f>
        <v>0</v>
      </c>
      <c r="CD129" s="136">
        <f>IF(CD108="Non-breeding/breeding",CD124*(1-'User inputs - bird impacts'!$N$104),0)</f>
        <v>0</v>
      </c>
      <c r="CE129" s="136">
        <f>IF(CE108="Non-breeding/breeding",CE124*(1-'User inputs - bird impacts'!$N$104),0)</f>
        <v>0</v>
      </c>
      <c r="CF129" s="136">
        <f>IF(CF108="Non-breeding/breeding",CF124*(1-'User inputs - bird impacts'!$N$104),0)</f>
        <v>0</v>
      </c>
      <c r="CG129" s="136">
        <f>IF(CG108="Non-breeding/breeding",CG124*(1-'User inputs - bird impacts'!$N$104),0)</f>
        <v>0</v>
      </c>
      <c r="CH129" s="136">
        <f>IF(CH108="Non-breeding/breeding",CH124*(1-'User inputs - bird impacts'!$N$104),0)</f>
        <v>0</v>
      </c>
      <c r="CI129" s="136">
        <f>IF(CI108="Non-breeding/breeding",CI124*(1-'User inputs - bird impacts'!$N$104),0)</f>
        <v>0</v>
      </c>
      <c r="CK129" s="137">
        <f t="shared" si="80"/>
        <v>0</v>
      </c>
      <c r="CL129" s="113"/>
      <c r="CM129" s="159"/>
      <c r="CN129" s="87" t="s">
        <v>907</v>
      </c>
      <c r="CP129" s="136">
        <f>IF(CP108="Post-breeding migration/NA",CP124*(1-'User inputs - bird impacts'!$P$104),0)</f>
        <v>0</v>
      </c>
      <c r="CQ129" s="136">
        <f>IF(CQ108="Post-breeding/NA",CQ124*(1-'User inputs - bird impacts'!$P$104),0)</f>
        <v>0</v>
      </c>
      <c r="CR129" s="136">
        <f>IF(CR108="Post-breeding/NA",CR124*(1-'User inputs - bird impacts'!$P$104),0)</f>
        <v>0</v>
      </c>
      <c r="CS129" s="136">
        <f>IF(CS108="Post-breeding/NA",CS124*(1-'User inputs - bird impacts'!$P$104),0)</f>
        <v>0</v>
      </c>
      <c r="CT129" s="136">
        <f>IF(CT108="Post-breeding/NA",CT124*(1-'User inputs - bird impacts'!$P$104),0)</f>
        <v>0</v>
      </c>
      <c r="CU129" s="136">
        <f>IF(CU108="Post-breeding/NA",CU124*(1-'User inputs - bird impacts'!$P$104),0)</f>
        <v>0</v>
      </c>
      <c r="CV129" s="136">
        <f>IF(CV108="Post-breeding/NA",CV124*(1-'User inputs - bird impacts'!$P$104),0)</f>
        <v>0</v>
      </c>
      <c r="CW129" s="136">
        <f>IF(CW108="Post-breeding/NA",CW124*(1-'User inputs - bird impacts'!$P$104),0)</f>
        <v>0</v>
      </c>
      <c r="CX129" s="136">
        <f>IF(CX108="Post-breeding/NA",CX124*(1-'User inputs - bird impacts'!$P$104),0)</f>
        <v>0</v>
      </c>
      <c r="CY129" s="136">
        <f>IF(CY108="Post-breeding/NA",CY124*(1-'User inputs - bird impacts'!$P$104),0)</f>
        <v>0</v>
      </c>
      <c r="CZ129" s="136">
        <f>IF(CZ108="Post-breeding/NA",CZ124*(1-'User inputs - bird impacts'!$P$104),0)</f>
        <v>0</v>
      </c>
      <c r="DA129" s="136">
        <f>IF(DA108="Post-breeding/NA",DA124*(1-'User inputs - bird impacts'!$P$104),0)</f>
        <v>0</v>
      </c>
      <c r="DC129" s="137">
        <f t="shared" si="79"/>
        <v>0</v>
      </c>
    </row>
    <row r="130" spans="2:107" x14ac:dyDescent="0.25">
      <c r="B130" s="87" t="s">
        <v>899</v>
      </c>
      <c r="D130" s="136">
        <f>IF(D108="Return migration/breeding",D124*(1-'User inputs - bird impacts'!$F$104),0)</f>
        <v>0</v>
      </c>
      <c r="E130" s="136">
        <f>IF(E108="Return migration/breeding",E124*(1-'User inputs - bird impacts'!$F$104),0)</f>
        <v>0</v>
      </c>
      <c r="F130" s="136">
        <f>IF(F108="Return migration/breeding",F124*(1-'User inputs - bird impacts'!$F$104),0)</f>
        <v>0</v>
      </c>
      <c r="G130" s="136">
        <f>IF(G108="Return migration/breeding",G124*(1-'User inputs - bird impacts'!$F$104),0)</f>
        <v>0</v>
      </c>
      <c r="H130" s="136">
        <f>IF(H108="Return migration/breeding",H124*(1-'User inputs - bird impacts'!$F$104),0)</f>
        <v>0</v>
      </c>
      <c r="I130" s="136">
        <f>IF(I108="Return migration/breeding",I124*(1-'User inputs - bird impacts'!$F$104),0)</f>
        <v>0</v>
      </c>
      <c r="J130" s="136">
        <f>IF(J108="Return migration/breeding",J124*(1-'User inputs - bird impacts'!$F$104),0)</f>
        <v>0</v>
      </c>
      <c r="K130" s="136">
        <f>IF(K108="Return migration/breeding",K124*(1-'User inputs - bird impacts'!$F$104),0)</f>
        <v>0</v>
      </c>
      <c r="L130" s="136">
        <f>IF(L108="Return migration/breeding",L124*(1-'User inputs - bird impacts'!$F$104),0)</f>
        <v>0</v>
      </c>
      <c r="M130" s="136">
        <f>IF(M108="Return migration/breeding",M124*(1-'User inputs - bird impacts'!$F$104),0)</f>
        <v>0</v>
      </c>
      <c r="N130" s="136">
        <f>IF(N108="Return migration/breeding",N124*(1-'User inputs - bird impacts'!$F$104),0)</f>
        <v>0</v>
      </c>
      <c r="O130" s="136">
        <f>IF(O108="Return migration/breeding",O124*(1-'User inputs - bird impacts'!$F$104),0)</f>
        <v>0</v>
      </c>
      <c r="Q130" s="137">
        <f t="shared" si="74"/>
        <v>0</v>
      </c>
      <c r="R130" s="113"/>
      <c r="S130" s="159"/>
      <c r="T130" s="87" t="s">
        <v>899</v>
      </c>
      <c r="V130" s="136">
        <f>IF(V108="Return migration/breeding",V124*(1-'User inputs - bird impacts'!$H$104),0)</f>
        <v>0</v>
      </c>
      <c r="W130" s="136">
        <f>IF(W108="Return migration/breeding",W124*(1-'User inputs - bird impacts'!$H$104),0)</f>
        <v>0</v>
      </c>
      <c r="X130" s="136">
        <f>IF(X108="Return migration/breeding",X124*(1-'User inputs - bird impacts'!$H$104),0)</f>
        <v>0</v>
      </c>
      <c r="Y130" s="136">
        <f>IF(Y108="Return migration/breeding",Y124*(1-'User inputs - bird impacts'!$H$104),0)</f>
        <v>0</v>
      </c>
      <c r="Z130" s="136">
        <f>IF(Z108="Return migration/breeding",Z124*(1-'User inputs - bird impacts'!$H$104),0)</f>
        <v>0</v>
      </c>
      <c r="AA130" s="136">
        <f>IF(AA108="Return migration/breeding",AA124*(1-'User inputs - bird impacts'!$H$104),0)</f>
        <v>0</v>
      </c>
      <c r="AB130" s="136">
        <f>IF(AB108="Return migration/breeding",AB124*(1-'User inputs - bird impacts'!$H$104),0)</f>
        <v>0</v>
      </c>
      <c r="AC130" s="136">
        <f>IF(AC108="Return migration/breeding",AC124*(1-'User inputs - bird impacts'!$H$104),0)</f>
        <v>0</v>
      </c>
      <c r="AD130" s="136">
        <f>IF(AD108="Return migration/breeding",AD124*(1-'User inputs - bird impacts'!$H$104),0)</f>
        <v>0</v>
      </c>
      <c r="AE130" s="136">
        <f>IF(AE108="Return migration/breeding",AE124*(1-'User inputs - bird impacts'!$H$104),0)</f>
        <v>0</v>
      </c>
      <c r="AF130" s="136">
        <f>IF(AF108="Return migration/breeding",AF124*(1-'User inputs - bird impacts'!$H$104),0)</f>
        <v>0</v>
      </c>
      <c r="AG130" s="136">
        <f>IF(AG108="Return migration/breeding",AG124*(1-'User inputs - bird impacts'!$H$104),0)</f>
        <v>0</v>
      </c>
      <c r="AI130" s="137">
        <f t="shared" si="75"/>
        <v>0</v>
      </c>
      <c r="AJ130" s="113"/>
      <c r="AK130" s="159"/>
      <c r="BB130" s="113"/>
      <c r="BC130" s="159"/>
      <c r="BD130" s="87" t="s">
        <v>902</v>
      </c>
      <c r="BF130" s="136">
        <f>IF(BF108="Post-breeding migration/non-breeding",BF124*(1-'User inputs - bird impacts'!$L$104),0)</f>
        <v>0</v>
      </c>
      <c r="BG130" s="136">
        <f>IF(BG108="Post-breeding migration/non-breeding",BG124*(1-'User inputs - bird impacts'!$L$104),0)</f>
        <v>0</v>
      </c>
      <c r="BH130" s="136">
        <f>IF(BH108="Post-breeding migration/non-breeding",BH124*(1-'User inputs - bird impacts'!$L$104),0)</f>
        <v>0</v>
      </c>
      <c r="BI130" s="136">
        <f>IF(BI108="Post-breeding migration/non-breeding",BI124*(1-'User inputs - bird impacts'!$L$104),0)</f>
        <v>0</v>
      </c>
      <c r="BJ130" s="136">
        <f>IF(BJ108="Post-breeding migration/non-breeding",BJ124*(1-'User inputs - bird impacts'!$L$104),0)</f>
        <v>0</v>
      </c>
      <c r="BK130" s="136">
        <f>IF(BK108="Post-breeding migration/non-breeding",BK124*(1-'User inputs - bird impacts'!$L$104),0)</f>
        <v>0</v>
      </c>
      <c r="BL130" s="136">
        <f>IF(BL108="Post-breeding migration/non-breeding",BL124*(1-'User inputs - bird impacts'!$L$104),0)</f>
        <v>0</v>
      </c>
      <c r="BM130" s="136">
        <f>IF(BM108="Post-breeding migration/non-breeding",BM124*(1-'User inputs - bird impacts'!$L$104),0)</f>
        <v>0</v>
      </c>
      <c r="BN130" s="136">
        <f>IF(BN108="Post-breeding migration/non-breeding",BN124*(1-'User inputs - bird impacts'!$L$104),0)</f>
        <v>0</v>
      </c>
      <c r="BO130" s="136">
        <f>IF(BO108="Post-breeding migration/non-breeding",BO124*(1-'User inputs - bird impacts'!$L$104),0)</f>
        <v>0</v>
      </c>
      <c r="BP130" s="136">
        <f>IF(BP108="Post-breeding migration/non-breeding",BP124*(1-'User inputs - bird impacts'!$L$104),0)</f>
        <v>0</v>
      </c>
      <c r="BQ130" s="136">
        <f>IF(BQ108="Post-breeding migration/non-breeding",BQ124*(1-'User inputs - bird impacts'!$L$104),0)</f>
        <v>0</v>
      </c>
      <c r="BS130" s="137">
        <f t="shared" ref="BS130:BS132" si="81">SUM(BF130:BQ130)</f>
        <v>0</v>
      </c>
      <c r="BT130" s="113"/>
      <c r="BU130" s="159"/>
      <c r="CL130" s="113"/>
      <c r="CM130" s="159"/>
      <c r="CN130" s="87" t="s">
        <v>903</v>
      </c>
      <c r="CP130" s="136">
        <f>IF(CP108="NA/return migration",CP124*(1-'User inputs - bird impacts'!$P$104),0)</f>
        <v>0</v>
      </c>
      <c r="CQ130" s="136">
        <f>IF(CQ108="NA/return migration",CQ124*(1-'User inputs - bird impacts'!$P$104),0)</f>
        <v>0</v>
      </c>
      <c r="CR130" s="136">
        <f>IF(CR108="NA/return migration",CR124*(1-'User inputs - bird impacts'!$P$104),0)</f>
        <v>0</v>
      </c>
      <c r="CS130" s="136">
        <f>IF(CS108="NA/return migration",CS124*(1-'User inputs - bird impacts'!$P$104),0)</f>
        <v>0</v>
      </c>
      <c r="CT130" s="136">
        <f>IF(CT108="NA/return migration",CT124*(1-'User inputs - bird impacts'!$P$104),0)</f>
        <v>0</v>
      </c>
      <c r="CU130" s="136">
        <f>IF(CU108="NA/return migration",CU124*(1-'User inputs - bird impacts'!$P$104),0)</f>
        <v>0</v>
      </c>
      <c r="CV130" s="136">
        <f>IF(CV108="NA/return migration",CV124*(1-'User inputs - bird impacts'!$P$104),0)</f>
        <v>0</v>
      </c>
      <c r="CW130" s="136">
        <f>IF(CW108="NA/return migration",CW124*(1-'User inputs - bird impacts'!$P$104),0)</f>
        <v>0</v>
      </c>
      <c r="CX130" s="136">
        <f>IF(CX108="NA/return migration",CX124*(1-'User inputs - bird impacts'!$P$104),0)</f>
        <v>0</v>
      </c>
      <c r="CY130" s="136">
        <f>IF(CY108="NA/return migration",CY124*(1-'User inputs - bird impacts'!$P$104),0)</f>
        <v>0</v>
      </c>
      <c r="CZ130" s="136">
        <f>IF(CZ108="NA/return migration",CZ124*(1-'User inputs - bird impacts'!$P$104),0)</f>
        <v>0</v>
      </c>
      <c r="DA130" s="136">
        <f>IF(DA108="NA/return migration",DA124*(1-'User inputs - bird impacts'!$P$104),0)</f>
        <v>0</v>
      </c>
      <c r="DC130" s="137">
        <f t="shared" si="79"/>
        <v>0</v>
      </c>
    </row>
    <row r="131" spans="2:107" x14ac:dyDescent="0.25">
      <c r="B131" s="87" t="s">
        <v>896</v>
      </c>
      <c r="D131" s="136">
        <f>IF(D108="Breeding/post-breeding migration",D124*(1-'User inputs - bird impacts'!$F$104),0)</f>
        <v>0</v>
      </c>
      <c r="E131" s="136">
        <f>IF(E108="Breeding/post-breeding migration",E124*(1-'User inputs - bird impacts'!$F$104),0)</f>
        <v>0</v>
      </c>
      <c r="F131" s="136">
        <f>IF(F108="Breeding/post-breeding migration",F124*(1-'User inputs - bird impacts'!$F$104),0)</f>
        <v>0</v>
      </c>
      <c r="G131" s="136">
        <f>IF(G108="Breeding/post-breeding migration",G124*(1-'User inputs - bird impacts'!$F$104),0)</f>
        <v>0</v>
      </c>
      <c r="H131" s="136">
        <f>IF(H108="Breeding/post-breeding migration",H124*(1-'User inputs - bird impacts'!$F$104),0)</f>
        <v>0</v>
      </c>
      <c r="I131" s="136">
        <f>IF(I108="Breeding/post-breeding migration",I124*(1-'User inputs - bird impacts'!$F$104),0)</f>
        <v>0</v>
      </c>
      <c r="J131" s="136">
        <f>IF(J108="Breeding/post-breeding migration",J124*(1-'User inputs - bird impacts'!$F$104),0)</f>
        <v>0</v>
      </c>
      <c r="K131" s="136">
        <f>IF(K108="Breeding/post-breeding migration",K124*(1-'User inputs - bird impacts'!$F$104),0)</f>
        <v>0</v>
      </c>
      <c r="L131" s="136">
        <f>IF(L108="Breeding/post-breeding migration",L124*(1-'User inputs - bird impacts'!$F$104),0)</f>
        <v>0</v>
      </c>
      <c r="M131" s="136">
        <f>IF(M108="Breeding/post-breeding migration",M124*(1-'User inputs - bird impacts'!$F$104),0)</f>
        <v>0</v>
      </c>
      <c r="N131" s="136">
        <f>IF(N108="Breeding/post-breeding migration",N124*(1-'User inputs - bird impacts'!$F$104),0)</f>
        <v>0</v>
      </c>
      <c r="O131" s="136">
        <f>IF(O108="Breeding/post-breeding migration",O124*(1-'User inputs - bird impacts'!$F$104),0)</f>
        <v>0</v>
      </c>
      <c r="Q131" s="137">
        <f t="shared" si="74"/>
        <v>0</v>
      </c>
      <c r="R131" s="113"/>
      <c r="S131" s="159"/>
      <c r="T131" s="87" t="s">
        <v>896</v>
      </c>
      <c r="V131" s="136">
        <f>IF(V108="Breeding/post-breeding migration",V124*(1-'User inputs - bird impacts'!$H$104),0)</f>
        <v>0</v>
      </c>
      <c r="W131" s="136">
        <f>IF(W108="Breeding/post-breeding migration",W124*(1-'User inputs - bird impacts'!$H$104),0)</f>
        <v>0</v>
      </c>
      <c r="X131" s="136">
        <f>IF(X108="Breeding/post-breeding migration",X124*(1-'User inputs - bird impacts'!$H$104),0)</f>
        <v>0</v>
      </c>
      <c r="Y131" s="136">
        <f>IF(Y108="Breeding/post-breeding migration",Y124*(1-'User inputs - bird impacts'!$H$104),0)</f>
        <v>0</v>
      </c>
      <c r="Z131" s="136">
        <f>IF(Z108="Breeding/post-breeding migration",Z124*(1-'User inputs - bird impacts'!$H$104),0)</f>
        <v>0</v>
      </c>
      <c r="AA131" s="136">
        <f>IF(AA108="Breeding/post-breeding migration",AA124*(1-'User inputs - bird impacts'!$H$104),0)</f>
        <v>0</v>
      </c>
      <c r="AB131" s="136">
        <f>IF(AB108="Breeding/post-breeding migration",AB124*(1-'User inputs - bird impacts'!$H$104),0)</f>
        <v>0</v>
      </c>
      <c r="AC131" s="136">
        <f>IF(AC108="Breeding/post-breeding migration",AC124*(1-'User inputs - bird impacts'!$H$104),0)</f>
        <v>0</v>
      </c>
      <c r="AD131" s="136">
        <f>IF(AD108="Breeding/post-breeding migration",AD124*(1-'User inputs - bird impacts'!$H$104),0)</f>
        <v>0</v>
      </c>
      <c r="AE131" s="136">
        <f>IF(AE108="Breeding/post-breeding migration",AE124*(1-'User inputs - bird impacts'!$H$104),0)</f>
        <v>0</v>
      </c>
      <c r="AF131" s="136">
        <f>IF(AF108="Breeding/post-breeding migration",AF124*(1-'User inputs - bird impacts'!$H$104),0)</f>
        <v>0</v>
      </c>
      <c r="AG131" s="136">
        <f>IF(AG108="Breeding/post-breeding migration",AG124*(1-'User inputs - bird impacts'!$H$104),0)</f>
        <v>0</v>
      </c>
      <c r="AI131" s="137">
        <f t="shared" si="75"/>
        <v>0</v>
      </c>
      <c r="AJ131" s="113"/>
      <c r="AK131" s="159"/>
      <c r="BB131" s="113"/>
      <c r="BC131" s="159"/>
      <c r="BD131" s="87" t="s">
        <v>901</v>
      </c>
      <c r="BF131" s="136">
        <f>IF(BF108="Non-breeding/return migration",BF124*(1-'User inputs - bird impacts'!$L$104),0)</f>
        <v>0</v>
      </c>
      <c r="BG131" s="136">
        <f>IF(BG108="Non-breeding/return migration",BG124*(1-'User inputs - bird impacts'!$L$104),0)</f>
        <v>0</v>
      </c>
      <c r="BH131" s="136">
        <f>IF(BH108="Non-breeding/return migration",BH124*(1-'User inputs - bird impacts'!$L$104),0)</f>
        <v>0</v>
      </c>
      <c r="BI131" s="136">
        <f>IF(BI108="Non-breeding/return migration",BI124*(1-'User inputs - bird impacts'!$L$104),0)</f>
        <v>0</v>
      </c>
      <c r="BJ131" s="136">
        <f>IF(BJ108="Non-breeding/return migration",BJ124*(1-'User inputs - bird impacts'!$L$104),0)</f>
        <v>0</v>
      </c>
      <c r="BK131" s="136">
        <f>IF(BK108="Non-breeding/return migration",BK124*(1-'User inputs - bird impacts'!$L$104),0)</f>
        <v>0</v>
      </c>
      <c r="BL131" s="136">
        <f>IF(BL108="Non-breeding/return migration",BL124*(1-'User inputs - bird impacts'!$L$104),0)</f>
        <v>0</v>
      </c>
      <c r="BM131" s="136">
        <f>IF(BM108="Non-breeding/return migration",BM124*(1-'User inputs - bird impacts'!$L$104),0)</f>
        <v>0</v>
      </c>
      <c r="BN131" s="136">
        <f>IF(BN108="Non-breeding/return migration",BN124*(1-'User inputs - bird impacts'!$L$104),0)</f>
        <v>0</v>
      </c>
      <c r="BO131" s="136">
        <f>IF(BO108="Non-breeding/return migration",BO124*(1-'User inputs - bird impacts'!$L$104),0)</f>
        <v>0</v>
      </c>
      <c r="BP131" s="136">
        <f>IF(BP108="Non-breeding/return migration",BP124*(1-'User inputs - bird impacts'!$L$104),0)</f>
        <v>0</v>
      </c>
      <c r="BQ131" s="136">
        <f>IF(BQ108="Non-breeding/return migration",BQ124*(1-'User inputs - bird impacts'!$L$104),0)</f>
        <v>0</v>
      </c>
      <c r="BS131" s="137">
        <f t="shared" si="81"/>
        <v>0</v>
      </c>
      <c r="BT131" s="113"/>
      <c r="BU131" s="159"/>
      <c r="CL131" s="113"/>
      <c r="CM131" s="159"/>
      <c r="CN131" s="87" t="s">
        <v>899</v>
      </c>
      <c r="CP131" s="136">
        <f>IF(CP108="Return migration/breeding",CP124*(1-'User inputs - bird impacts'!$P$104),0)</f>
        <v>0</v>
      </c>
      <c r="CQ131" s="136">
        <f>IF(CQ108="Return migration/breeding",CQ124*(1-'User inputs - bird impacts'!$P$104),0)</f>
        <v>0</v>
      </c>
      <c r="CR131" s="136">
        <f>IF(CR108="Return migration/breeding",CR124*(1-'User inputs - bird impacts'!$P$104),0)</f>
        <v>0</v>
      </c>
      <c r="CS131" s="136">
        <f>IF(CS108="Return migration/breeding",CS124*(1-'User inputs - bird impacts'!$P$104),0)</f>
        <v>0</v>
      </c>
      <c r="CT131" s="136">
        <f>IF(CT108="Return migration/breeding",CT124*(1-'User inputs - bird impacts'!$P$104),0)</f>
        <v>0</v>
      </c>
      <c r="CU131" s="136">
        <f>IF(CU108="Return migration/breeding",CU124*(1-'User inputs - bird impacts'!$P$104),0)</f>
        <v>0</v>
      </c>
      <c r="CV131" s="136">
        <f>IF(CV108="Return migration/breeding",CV124*(1-'User inputs - bird impacts'!$P$104),0)</f>
        <v>0</v>
      </c>
      <c r="CW131" s="136">
        <f>IF(CW108="Return migration/breeding",CW124*(1-'User inputs - bird impacts'!$P$104),0)</f>
        <v>0</v>
      </c>
      <c r="CX131" s="136">
        <f>IF(CX108="Return migration/breeding",CX124*(1-'User inputs - bird impacts'!$P$104),0)</f>
        <v>0</v>
      </c>
      <c r="CY131" s="136">
        <f>IF(CY108="Return migration/breeding",CY124*(1-'User inputs - bird impacts'!$P$104),0)</f>
        <v>0</v>
      </c>
      <c r="CZ131" s="136">
        <f>IF(CZ108="Return migration/breeding",CZ124*(1-'User inputs - bird impacts'!$P$104),0)</f>
        <v>0</v>
      </c>
      <c r="DA131" s="136">
        <f>IF(DA108="Return migration/breeding",DA124*(1-'User inputs - bird impacts'!$P$104),0)</f>
        <v>0</v>
      </c>
      <c r="DC131" s="137">
        <f t="shared" si="79"/>
        <v>0</v>
      </c>
    </row>
    <row r="132" spans="2:107" x14ac:dyDescent="0.25">
      <c r="R132" s="113"/>
      <c r="S132" s="159"/>
      <c r="AJ132" s="113"/>
      <c r="AK132" s="159"/>
      <c r="BB132" s="113"/>
      <c r="BC132" s="159"/>
      <c r="BD132" s="87" t="s">
        <v>899</v>
      </c>
      <c r="BF132" s="136">
        <f>IF(BF108="Return migration/breeding",BF124*(1-'User inputs - bird impacts'!$L$104),0)</f>
        <v>0</v>
      </c>
      <c r="BG132" s="136">
        <f>IF(BG108="Return migration/breeding",BG124*(1-'User inputs - bird impacts'!$L$104),0)</f>
        <v>0</v>
      </c>
      <c r="BH132" s="136">
        <f>IF(BH108="Return migration/breeding",BH124*(1-'User inputs - bird impacts'!$L$104),0)</f>
        <v>0</v>
      </c>
      <c r="BI132" s="136">
        <f>IF(BI108="Return migration/breeding",BI124*(1-'User inputs - bird impacts'!$L$104),0)</f>
        <v>0</v>
      </c>
      <c r="BJ132" s="136">
        <f>IF(BJ108="Return migration/breeding",BJ124*(1-'User inputs - bird impacts'!$L$104),0)</f>
        <v>0</v>
      </c>
      <c r="BK132" s="136">
        <f>IF(BK108="Return migration/breeding",BK124*(1-'User inputs - bird impacts'!$L$104),0)</f>
        <v>0</v>
      </c>
      <c r="BL132" s="136">
        <f>IF(BL108="Return migration/breeding",BL124*(1-'User inputs - bird impacts'!$L$104),0)</f>
        <v>0</v>
      </c>
      <c r="BM132" s="136">
        <f>IF(BM108="Return migration/breeding",BM124*(1-'User inputs - bird impacts'!$L$104),0)</f>
        <v>0</v>
      </c>
      <c r="BN132" s="136">
        <f>IF(BN108="Return migration/breeding",BN124*(1-'User inputs - bird impacts'!$L$104),0)</f>
        <v>0</v>
      </c>
      <c r="BO132" s="136">
        <f>IF(BO108="Return migration/breeding",BO124*(1-'User inputs - bird impacts'!$L$104),0)</f>
        <v>0</v>
      </c>
      <c r="BP132" s="136">
        <f>IF(BP108="Return migration/breeding",BP124*(1-'User inputs - bird impacts'!$L$104),0)</f>
        <v>0</v>
      </c>
      <c r="BQ132" s="136">
        <f>IF(BQ108="Return migration/breeding",BQ124*(1-'User inputs - bird impacts'!$L$104),0)</f>
        <v>0</v>
      </c>
      <c r="BS132" s="137">
        <f t="shared" si="81"/>
        <v>0</v>
      </c>
      <c r="BT132" s="113"/>
      <c r="BU132" s="159"/>
      <c r="CL132" s="113"/>
      <c r="CM132" s="159"/>
      <c r="CN132" s="87" t="s">
        <v>896</v>
      </c>
      <c r="CP132" s="136">
        <f>IF(CP108="Breeding/post-breeding migration",CP124*(1-'User inputs - bird impacts'!$P$104),0)</f>
        <v>0</v>
      </c>
      <c r="CQ132" s="136">
        <f>IF(CQ108="Breeding/post-breeding migration",CQ124*(1-'User inputs - bird impacts'!$P$104),0)</f>
        <v>0</v>
      </c>
      <c r="CR132" s="136">
        <f>IF(CR108="Breeding/post-breeding migration",CR124*(1-'User inputs - bird impacts'!$P$104),0)</f>
        <v>0</v>
      </c>
      <c r="CS132" s="136">
        <f>IF(CS108="Breeding/post-breeding migration",CS124*(1-'User inputs - bird impacts'!$P$104),0)</f>
        <v>0</v>
      </c>
      <c r="CT132" s="136">
        <f>IF(CT108="Breeding/post-breeding migration",CT124*(1-'User inputs - bird impacts'!$P$104),0)</f>
        <v>0</v>
      </c>
      <c r="CU132" s="136">
        <f>IF(CU108="Breeding/post-breeding migration",CU124*(1-'User inputs - bird impacts'!$P$104),0)</f>
        <v>0</v>
      </c>
      <c r="CV132" s="136">
        <f>IF(CV108="Breeding/post-breeding migration",CV124*(1-'User inputs - bird impacts'!$P$104),0)</f>
        <v>0</v>
      </c>
      <c r="CW132" s="136">
        <f>IF(CW108="Breeding/post-breeding migration",CW124*(1-'User inputs - bird impacts'!$P$104),0)</f>
        <v>0</v>
      </c>
      <c r="CX132" s="136">
        <f>IF(CX108="Breeding/post-breeding migration",CX124*(1-'User inputs - bird impacts'!$P$104),0)</f>
        <v>0</v>
      </c>
      <c r="CY132" s="136">
        <f>IF(CY108="Breeding/post-breeding migration",CY124*(1-'User inputs - bird impacts'!$P$104),0)</f>
        <v>0</v>
      </c>
      <c r="CZ132" s="136">
        <f>IF(CZ108="Breeding/post-breeding migration",CZ124*(1-'User inputs - bird impacts'!$P$104),0)</f>
        <v>0</v>
      </c>
      <c r="DA132" s="136">
        <f>IF(DA108="Breeding/post-breeding migration",DA124*(1-'User inputs - bird impacts'!$P$104),0)</f>
        <v>0</v>
      </c>
      <c r="DC132" s="137">
        <f t="shared" si="79"/>
        <v>0</v>
      </c>
    </row>
    <row r="133" spans="2:107" x14ac:dyDescent="0.25">
      <c r="R133" s="113"/>
      <c r="S133" s="159"/>
      <c r="AJ133" s="113"/>
      <c r="AK133" s="159"/>
      <c r="BB133" s="113"/>
      <c r="BC133" s="159"/>
      <c r="BD133" s="87" t="s">
        <v>896</v>
      </c>
      <c r="BF133" s="136">
        <f>IF(BF108="Breeding/post-breeding migration",BF124*(1-'User inputs - bird impacts'!$L$104),0)</f>
        <v>0</v>
      </c>
      <c r="BG133" s="136">
        <f>IF(BG108="Breeding/post-breeding migration",BG124*(1-'User inputs - bird impacts'!$L$104),0)</f>
        <v>0</v>
      </c>
      <c r="BH133" s="136">
        <f>IF(BH108="Breeding/post-breeding migration",BH124*(1-'User inputs - bird impacts'!$L$104),0)</f>
        <v>0</v>
      </c>
      <c r="BI133" s="136">
        <f>IF(BI108="Breeding/post-breeding migration",BI124*(1-'User inputs - bird impacts'!$L$104),0)</f>
        <v>0</v>
      </c>
      <c r="BJ133" s="136">
        <f>IF(BJ108="Breeding/post-breeding migration",BJ124*(1-'User inputs - bird impacts'!$L$104),0)</f>
        <v>0</v>
      </c>
      <c r="BK133" s="136">
        <f>IF(BK108="Breeding/post-breeding migration",BK124*(1-'User inputs - bird impacts'!$L$104),0)</f>
        <v>0</v>
      </c>
      <c r="BL133" s="136">
        <f>IF(BL108="Breeding/post-breeding migration",BL124*(1-'User inputs - bird impacts'!$L$104),0)</f>
        <v>0</v>
      </c>
      <c r="BM133" s="136">
        <f>IF(BM108="Breeding/post-breeding migration",BM124*(1-'User inputs - bird impacts'!$L$104),0)</f>
        <v>0</v>
      </c>
      <c r="BN133" s="136">
        <f>IF(BN108="Breeding/post-breeding migration",BN124*(1-'User inputs - bird impacts'!$L$104),0)</f>
        <v>0</v>
      </c>
      <c r="BO133" s="136">
        <f>IF(BO108="Breeding/post-breeding migration",BO124*(1-'User inputs - bird impacts'!$L$104),0)</f>
        <v>0</v>
      </c>
      <c r="BP133" s="136">
        <f>IF(BP108="Breeding/post-breeding migration",BP124*(1-'User inputs - bird impacts'!$L$104),0)</f>
        <v>0</v>
      </c>
      <c r="BQ133" s="136">
        <f>IF(BQ108="Breeding/post-breeding migration",BQ124*(1-'User inputs - bird impacts'!$L$104),0)</f>
        <v>0</v>
      </c>
      <c r="BS133" s="137">
        <f t="shared" ref="BS133" si="82">SUM(BF133:BQ133)</f>
        <v>0</v>
      </c>
      <c r="BT133" s="113"/>
      <c r="BU133" s="159"/>
      <c r="CL133" s="113"/>
      <c r="CM133" s="159"/>
    </row>
    <row r="134" spans="2:107" x14ac:dyDescent="0.25">
      <c r="B134" s="119"/>
      <c r="C134" s="119"/>
      <c r="D134" s="119"/>
      <c r="E134" s="119"/>
      <c r="F134" s="119"/>
      <c r="G134" s="119"/>
      <c r="H134" s="119"/>
      <c r="I134" s="119"/>
      <c r="J134" s="119"/>
      <c r="K134" s="119"/>
      <c r="L134" s="119"/>
      <c r="M134" s="119"/>
      <c r="N134" s="119"/>
      <c r="O134" s="119"/>
      <c r="P134" s="119"/>
      <c r="Q134" s="119"/>
      <c r="R134" s="113"/>
      <c r="S134" s="114"/>
      <c r="T134" s="119"/>
      <c r="U134" s="119"/>
      <c r="V134" s="119"/>
      <c r="W134" s="119"/>
      <c r="X134" s="119"/>
      <c r="Y134" s="119"/>
      <c r="Z134" s="119"/>
      <c r="AA134" s="119"/>
      <c r="AB134" s="119"/>
      <c r="AC134" s="119"/>
      <c r="AD134" s="119"/>
      <c r="AE134" s="119"/>
      <c r="AF134" s="119"/>
      <c r="AG134" s="119"/>
      <c r="AH134" s="119"/>
      <c r="AI134" s="119"/>
      <c r="AJ134" s="113"/>
      <c r="AK134" s="114"/>
      <c r="AL134" s="119"/>
      <c r="AM134" s="119"/>
      <c r="AN134" s="119"/>
      <c r="AO134" s="119"/>
      <c r="AP134" s="119"/>
      <c r="AQ134" s="119"/>
      <c r="AR134" s="119"/>
      <c r="AS134" s="119"/>
      <c r="AT134" s="119"/>
      <c r="AU134" s="119"/>
      <c r="AV134" s="119"/>
      <c r="AW134" s="119"/>
      <c r="AX134" s="119"/>
      <c r="AY134" s="119"/>
      <c r="AZ134" s="119"/>
      <c r="BA134" s="119"/>
      <c r="BB134" s="113"/>
      <c r="BC134" s="114"/>
      <c r="BD134" s="119"/>
      <c r="BE134" s="119"/>
      <c r="BF134" s="119"/>
      <c r="BG134" s="119"/>
      <c r="BH134" s="119"/>
      <c r="BI134" s="119"/>
      <c r="BJ134" s="119"/>
      <c r="BK134" s="119"/>
      <c r="BL134" s="119"/>
      <c r="BM134" s="119"/>
      <c r="BN134" s="119"/>
      <c r="BO134" s="119"/>
      <c r="BP134" s="119"/>
      <c r="BQ134" s="119"/>
      <c r="BR134" s="119"/>
      <c r="BS134" s="119"/>
      <c r="BT134" s="113"/>
      <c r="BU134" s="114"/>
      <c r="BV134" s="119"/>
      <c r="BW134" s="119"/>
      <c r="BX134" s="119"/>
      <c r="BY134" s="119"/>
      <c r="BZ134" s="119"/>
      <c r="CA134" s="119"/>
      <c r="CB134" s="119"/>
      <c r="CC134" s="119"/>
      <c r="CD134" s="119"/>
      <c r="CE134" s="119"/>
      <c r="CF134" s="119"/>
      <c r="CG134" s="119"/>
      <c r="CH134" s="119"/>
      <c r="CI134" s="119"/>
      <c r="CJ134" s="119"/>
      <c r="CK134" s="119"/>
      <c r="CL134" s="113"/>
      <c r="CM134" s="114"/>
      <c r="CN134" s="119"/>
      <c r="CO134" s="119"/>
      <c r="CP134" s="119"/>
      <c r="CQ134" s="119"/>
      <c r="CR134" s="119"/>
      <c r="CS134" s="119"/>
      <c r="CT134" s="119"/>
      <c r="CU134" s="119"/>
      <c r="CV134" s="119"/>
      <c r="CW134" s="119"/>
      <c r="CX134" s="119"/>
      <c r="CY134" s="119"/>
      <c r="CZ134" s="119"/>
      <c r="DA134" s="119"/>
      <c r="DB134" s="119"/>
      <c r="DC134" s="119"/>
    </row>
    <row r="135" spans="2:107" x14ac:dyDescent="0.25">
      <c r="B135" s="120"/>
      <c r="C135" s="120"/>
      <c r="D135" s="120"/>
      <c r="E135" s="120"/>
      <c r="F135" s="120"/>
      <c r="G135" s="120"/>
      <c r="H135" s="120"/>
      <c r="I135" s="120"/>
      <c r="J135" s="120"/>
      <c r="K135" s="120"/>
      <c r="L135" s="120"/>
      <c r="M135" s="120"/>
      <c r="N135" s="120"/>
      <c r="O135" s="120"/>
      <c r="P135" s="120"/>
      <c r="Q135" s="120"/>
      <c r="T135" s="120"/>
      <c r="U135" s="120"/>
      <c r="V135" s="120"/>
      <c r="W135" s="120"/>
      <c r="X135" s="120"/>
      <c r="Y135" s="120"/>
      <c r="Z135" s="120"/>
      <c r="AA135" s="120"/>
      <c r="AB135" s="120"/>
      <c r="AC135" s="120"/>
      <c r="AD135" s="120"/>
      <c r="AE135" s="120"/>
      <c r="AF135" s="120"/>
      <c r="AG135" s="120"/>
      <c r="AH135" s="120"/>
      <c r="AI135" s="120"/>
      <c r="AL135" s="120"/>
      <c r="AM135" s="120"/>
      <c r="AN135" s="120"/>
      <c r="AO135" s="120"/>
      <c r="AP135" s="120"/>
      <c r="AQ135" s="120"/>
      <c r="AR135" s="120"/>
      <c r="AS135" s="120"/>
      <c r="AT135" s="120"/>
      <c r="AU135" s="120"/>
      <c r="AV135" s="120"/>
      <c r="AW135" s="120"/>
      <c r="AX135" s="120"/>
      <c r="AY135" s="120"/>
      <c r="AZ135" s="120"/>
      <c r="BA135" s="120"/>
      <c r="BD135" s="120"/>
      <c r="BE135" s="120"/>
      <c r="BF135" s="120"/>
      <c r="BG135" s="120"/>
      <c r="BH135" s="120"/>
      <c r="BI135" s="120"/>
      <c r="BJ135" s="120"/>
      <c r="BK135" s="120"/>
      <c r="BL135" s="120"/>
      <c r="BM135" s="120"/>
      <c r="BN135" s="120"/>
      <c r="BO135" s="120"/>
      <c r="BP135" s="120"/>
      <c r="BQ135" s="120"/>
      <c r="BR135" s="120"/>
      <c r="BS135" s="120"/>
      <c r="BV135" s="120"/>
      <c r="BW135" s="120"/>
      <c r="BX135" s="120"/>
      <c r="BY135" s="120"/>
      <c r="BZ135" s="120"/>
      <c r="CA135" s="120"/>
      <c r="CB135" s="120"/>
      <c r="CC135" s="120"/>
      <c r="CD135" s="120"/>
      <c r="CE135" s="120"/>
      <c r="CF135" s="120"/>
      <c r="CG135" s="120"/>
      <c r="CH135" s="120"/>
      <c r="CI135" s="120"/>
      <c r="CJ135" s="120"/>
      <c r="CK135" s="120"/>
      <c r="CN135" s="120"/>
      <c r="CO135" s="120"/>
      <c r="CP135" s="120"/>
      <c r="CQ135" s="120"/>
      <c r="CR135" s="120"/>
      <c r="CS135" s="120"/>
      <c r="CT135" s="120"/>
      <c r="CU135" s="120"/>
      <c r="CV135" s="120"/>
      <c r="CW135" s="120"/>
      <c r="CX135" s="120"/>
      <c r="CY135" s="120"/>
      <c r="CZ135" s="120"/>
      <c r="DA135" s="120"/>
      <c r="DB135" s="120"/>
      <c r="DC135" s="120"/>
    </row>
  </sheetData>
  <sheetProtection sheet="1" objects="1" scenarios="1"/>
  <mergeCells count="1">
    <mergeCell ref="B2:C2"/>
  </mergeCells>
  <phoneticPr fontId="1" type="noConversion"/>
  <dataValidations disablePrompts="1" count="1">
    <dataValidation allowBlank="1" showInputMessage="1" showErrorMessage="1" prompt="Calculations adapted from those in the CRM spreadsheet provided alongside Band, 2012." sqref="B2:C2" xr:uid="{9B469482-CB33-4835-B3D7-481F1108B9AF}"/>
  </dataValidations>
  <pageMargins left="0.55118110236220474" right="0.55118110236220474" top="0.78740157480314965" bottom="0.78740157480314965" header="0.51181102362204722" footer="0.51181102362204722"/>
  <pageSetup paperSize="9" scale="75" orientation="landscape" horizontalDpi="360" verticalDpi="36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37" id="{B58E72D4-6A4A-4B76-B607-7D8C81EC8A50}">
            <xm:f>OR('User inputs - run and wind farm'!$E$7="",'User inputs - run and wind farm'!$E$7=1)</xm:f>
            <x14:dxf>
              <font>
                <color theme="0" tint="-0.14996795556505021"/>
              </font>
              <fill>
                <patternFill>
                  <bgColor theme="0" tint="-0.14996795556505021"/>
                </patternFill>
              </fill>
            </x14:dxf>
          </x14:cfRule>
          <xm:sqref>C51:C53 U51:U53 C56:C60 U56:U60 AM56:AM60 BE56:BE60 BW56:BW60 CO56:CO60 D69:O69 V69:AG69 AN69:AY69 BF69:BQ69 BX69:CI69 CP69:DA69 C70 U70 AM70 BE70 BW70 CO70 D71:O72 V71:AG72 AN71:AY72 BF71:BQ72 BX71:CI72 CP71:DA72 D74:O74 V74:AG74 AN74:AY74 BF74:BQ74 BX74:CI74 CP74:DA74 D77:O77 V77:AG77 AN77:AY77 BF77:BQ77 BX77:CI77 CP77:DA77 C78 U78 AM78 BE78 BW78 CO78 D80:O80 V80:AG80 AN80:AY80 BF80:BQ80 BX80:CI80 CP80:DA80 BX82:CI83 CK82:CK83 D82:O84 Q82:Q84 AI82:AI84 AN82:AY85 BA82:BA85</xm:sqref>
        </x14:conditionalFormatting>
        <x14:conditionalFormatting xmlns:xm="http://schemas.microsoft.com/office/excel/2006/main">
          <x14:cfRule type="expression" priority="36" id="{815CB744-B2F1-4F45-8477-054F3BE4885E}">
            <xm:f>'User inputs - run and wind farm'!$E$7&lt;&gt;3</xm:f>
            <x14:dxf>
              <font>
                <color theme="0" tint="-0.14996795556505021"/>
              </font>
              <fill>
                <patternFill>
                  <bgColor theme="0" tint="-0.14996795556505021"/>
                </patternFill>
              </fill>
            </x14:dxf>
          </x14:cfRule>
          <xm:sqref>C95:C97 U95:U97 C100:C104 U100:U104 AM100:AM104 BE100:BE104 BW100:BW104 CO100:CO104 D113:O113 V113:AG113 AN113:AY113 BF113:BQ113 BX113:CI113 CP113:DA113 C114 U114 AM114 BE114 BW114 CO114 D115:O116 V115:AG116 AN115:AY116 BF115:BQ116 BX115:CI116 CP115:DA116 D118:O118 V118:AG118 AN118:AY118 BF118:BQ118 BX118:CI118 CP118:DA118 D121:O121 V121:AG121 AN121:AY121 BF121:BQ121 BX121:CI121 CP121:DA121 C122 U122 AM122 BE122 BW122 CO122 D124:O124 V124:AG124 AN124:AY124 BF124:BQ124 BX124:CI124 CP124:DA124 AN126:AY127 BA126:BA127 BX126:CI127 CK126:CK127 D126:O128 Q126:Q128 AI126:AI128</xm:sqref>
        </x14:conditionalFormatting>
        <x14:conditionalFormatting xmlns:xm="http://schemas.microsoft.com/office/excel/2006/main">
          <x14:cfRule type="expression" priority="17" id="{39245070-E8A7-4827-BE5C-F488A01CDEE9}">
            <xm:f>OR('User inputs - run and wind farm'!$E$7="",'User inputs - run and wind farm'!$E$7=1)</xm:f>
            <x14:dxf>
              <font>
                <color theme="0" tint="-0.14996795556505021"/>
              </font>
              <fill>
                <patternFill>
                  <bgColor theme="0" tint="-0.14996795556505021"/>
                </patternFill>
              </fill>
            </x14:dxf>
          </x14:cfRule>
          <xm:sqref>D64:O64</xm:sqref>
        </x14:conditionalFormatting>
        <x14:conditionalFormatting xmlns:xm="http://schemas.microsoft.com/office/excel/2006/main">
          <x14:cfRule type="expression" priority="18" id="{4145C47C-6D45-4E97-8D9E-34AD64CB1114}">
            <xm:f>OR('User inputs - run and wind farm'!$E$7="",'User inputs - run and wind farm'!$E$7=1)</xm:f>
            <x14:dxf>
              <font>
                <color theme="0" tint="-0.14996795556505021"/>
              </font>
              <fill>
                <patternFill>
                  <bgColor theme="0" tint="-0.14996795556505021"/>
                </patternFill>
              </fill>
            </x14:dxf>
          </x14:cfRule>
          <xm:sqref>D66:O66</xm:sqref>
        </x14:conditionalFormatting>
        <x14:conditionalFormatting xmlns:xm="http://schemas.microsoft.com/office/excel/2006/main">
          <x14:cfRule type="expression" priority="33" id="{DDC6D103-7DD9-433A-9527-9D6694D18179}">
            <xm:f>'User inputs - run and wind farm'!$E$7&lt;&gt;3</xm:f>
            <x14:dxf>
              <font>
                <color theme="0" tint="-0.14996795556505021"/>
              </font>
              <fill>
                <patternFill>
                  <bgColor theme="0" tint="-0.14996795556505021"/>
                </patternFill>
              </fill>
            </x14:dxf>
          </x14:cfRule>
          <xm:sqref>D108:O108</xm:sqref>
        </x14:conditionalFormatting>
        <x14:conditionalFormatting xmlns:xm="http://schemas.microsoft.com/office/excel/2006/main">
          <x14:cfRule type="expression" priority="34" id="{94E2E1C2-3DCD-4BA8-B2A6-4701F756326C}">
            <xm:f>'User inputs - run and wind farm'!$E$7&lt;&gt;3</xm:f>
            <x14:dxf>
              <font>
                <color theme="0" tint="-0.14996795556505021"/>
              </font>
              <fill>
                <patternFill>
                  <bgColor theme="0" tint="-0.14996795556505021"/>
                </patternFill>
              </fill>
            </x14:dxf>
          </x14:cfRule>
          <xm:sqref>D110:O110</xm:sqref>
        </x14:conditionalFormatting>
        <x14:conditionalFormatting xmlns:xm="http://schemas.microsoft.com/office/excel/2006/main">
          <x14:cfRule type="expression" priority="16" id="{7CA20F8F-864B-4E18-BF24-6938BC3868DE}">
            <xm:f>OR('User inputs - run and wind farm'!$E$7="",'User inputs - run and wind farm'!$E$7=1)</xm:f>
            <x14:dxf>
              <font>
                <color theme="0" tint="-0.14996795556505021"/>
              </font>
              <fill>
                <patternFill>
                  <bgColor theme="0" tint="-0.14996795556505021"/>
                </patternFill>
              </fill>
            </x14:dxf>
          </x14:cfRule>
          <xm:sqref>V64:AG64</xm:sqref>
        </x14:conditionalFormatting>
        <x14:conditionalFormatting xmlns:xm="http://schemas.microsoft.com/office/excel/2006/main">
          <x14:cfRule type="expression" priority="15" id="{FAFD771C-992E-422B-BC0B-2C551F3C242E}">
            <xm:f>OR('User inputs - run and wind farm'!$E$7="",'User inputs - run and wind farm'!$E$7=1)</xm:f>
            <x14:dxf>
              <font>
                <color theme="0" tint="-0.14996795556505021"/>
              </font>
              <fill>
                <patternFill>
                  <bgColor theme="0" tint="-0.14996795556505021"/>
                </patternFill>
              </fill>
            </x14:dxf>
          </x14:cfRule>
          <xm:sqref>V66:AG66</xm:sqref>
        </x14:conditionalFormatting>
        <x14:conditionalFormatting xmlns:xm="http://schemas.microsoft.com/office/excel/2006/main">
          <x14:cfRule type="expression" priority="32" id="{E3047332-78E5-4A2A-BC1E-DC3B72BC1E1C}">
            <xm:f>'User inputs - run and wind farm'!$E$7&lt;&gt;3</xm:f>
            <x14:dxf>
              <font>
                <color theme="0" tint="-0.14996795556505021"/>
              </font>
              <fill>
                <patternFill>
                  <bgColor theme="0" tint="-0.14996795556505021"/>
                </patternFill>
              </fill>
            </x14:dxf>
          </x14:cfRule>
          <xm:sqref>V108:AG108</xm:sqref>
        </x14:conditionalFormatting>
        <x14:conditionalFormatting xmlns:xm="http://schemas.microsoft.com/office/excel/2006/main">
          <x14:cfRule type="expression" priority="31" id="{C402106E-029E-4FCA-BEDA-D61A5DC58FB9}">
            <xm:f>'User inputs - run and wind farm'!$E$7&lt;&gt;3</xm:f>
            <x14:dxf>
              <font>
                <color theme="0" tint="-0.14996795556505021"/>
              </font>
              <fill>
                <patternFill>
                  <bgColor theme="0" tint="-0.14996795556505021"/>
                </patternFill>
              </fill>
            </x14:dxf>
          </x14:cfRule>
          <xm:sqref>V110:AG110</xm:sqref>
        </x14:conditionalFormatting>
        <x14:conditionalFormatting xmlns:xm="http://schemas.microsoft.com/office/excel/2006/main">
          <x14:cfRule type="expression" priority="14" id="{4BF0D8BB-1F8B-4638-8328-081D62C4FEE4}">
            <xm:f>OR('User inputs - run and wind farm'!$E$7="",'User inputs - run and wind farm'!$E$7=1)</xm:f>
            <x14:dxf>
              <font>
                <color theme="0" tint="-0.14996795556505021"/>
              </font>
              <fill>
                <patternFill>
                  <bgColor theme="0" tint="-0.14996795556505021"/>
                </patternFill>
              </fill>
            </x14:dxf>
          </x14:cfRule>
          <xm:sqref>AM51:AM53</xm:sqref>
        </x14:conditionalFormatting>
        <x14:conditionalFormatting xmlns:xm="http://schemas.microsoft.com/office/excel/2006/main">
          <x14:cfRule type="expression" priority="28" id="{22331990-0A18-400E-8D93-3F4A1694640A}">
            <xm:f>'User inputs - run and wind farm'!$E$7&lt;&gt;3</xm:f>
            <x14:dxf>
              <font>
                <color theme="0" tint="-0.14996795556505021"/>
              </font>
              <fill>
                <patternFill>
                  <bgColor theme="0" tint="-0.14996795556505021"/>
                </patternFill>
              </fill>
            </x14:dxf>
          </x14:cfRule>
          <xm:sqref>AM95:AM97</xm:sqref>
        </x14:conditionalFormatting>
        <x14:conditionalFormatting xmlns:xm="http://schemas.microsoft.com/office/excel/2006/main">
          <x14:cfRule type="expression" priority="1" id="{94028AF9-549B-4D4A-A358-7A3C8FD616FE}">
            <xm:f>OR('User inputs - run and wind farm'!$E$7="",'User inputs - run and wind farm'!$E$7=1)</xm:f>
            <x14:dxf>
              <font>
                <color theme="0" tint="-0.14996795556505021"/>
              </font>
              <fill>
                <patternFill>
                  <bgColor theme="0" tint="-0.14996795556505021"/>
                </patternFill>
              </fill>
            </x14:dxf>
          </x14:cfRule>
          <xm:sqref>AN40:AY41 BA40:BA41</xm:sqref>
        </x14:conditionalFormatting>
        <x14:conditionalFormatting xmlns:xm="http://schemas.microsoft.com/office/excel/2006/main">
          <x14:cfRule type="expression" priority="13" id="{4E6DC466-96A1-4456-88BF-3209AA31AE12}">
            <xm:f>OR('User inputs - run and wind farm'!$E$7="",'User inputs - run and wind farm'!$E$7=1)</xm:f>
            <x14:dxf>
              <font>
                <color theme="0" tint="-0.14996795556505021"/>
              </font>
              <fill>
                <patternFill>
                  <bgColor theme="0" tint="-0.14996795556505021"/>
                </patternFill>
              </fill>
            </x14:dxf>
          </x14:cfRule>
          <xm:sqref>AN64:AY64</xm:sqref>
        </x14:conditionalFormatting>
        <x14:conditionalFormatting xmlns:xm="http://schemas.microsoft.com/office/excel/2006/main">
          <x14:cfRule type="expression" priority="12" id="{B2CF14F2-E385-4F25-8E1D-A11068BFDF91}">
            <xm:f>OR('User inputs - run and wind farm'!$E$7="",'User inputs - run and wind farm'!$E$7=1)</xm:f>
            <x14:dxf>
              <font>
                <color theme="0" tint="-0.14996795556505021"/>
              </font>
              <fill>
                <patternFill>
                  <bgColor theme="0" tint="-0.14996795556505021"/>
                </patternFill>
              </fill>
            </x14:dxf>
          </x14:cfRule>
          <xm:sqref>AN66:AY66</xm:sqref>
        </x14:conditionalFormatting>
        <x14:conditionalFormatting xmlns:xm="http://schemas.microsoft.com/office/excel/2006/main">
          <x14:cfRule type="expression" priority="29" id="{A71C6D1C-2D4F-4B88-9222-2040871F06BC}">
            <xm:f>'User inputs - run and wind farm'!$E$7&lt;&gt;3</xm:f>
            <x14:dxf>
              <font>
                <color theme="0" tint="-0.14996795556505021"/>
              </font>
              <fill>
                <patternFill>
                  <bgColor theme="0" tint="-0.14996795556505021"/>
                </patternFill>
              </fill>
            </x14:dxf>
          </x14:cfRule>
          <xm:sqref>AN108:AY108</xm:sqref>
        </x14:conditionalFormatting>
        <x14:conditionalFormatting xmlns:xm="http://schemas.microsoft.com/office/excel/2006/main">
          <x14:cfRule type="expression" priority="30" id="{1F3DD235-2BE1-4CFA-8094-486DAF848402}">
            <xm:f>'User inputs - run and wind farm'!$E$7&lt;&gt;3</xm:f>
            <x14:dxf>
              <font>
                <color theme="0" tint="-0.14996795556505021"/>
              </font>
              <fill>
                <patternFill>
                  <bgColor theme="0" tint="-0.14996795556505021"/>
                </patternFill>
              </fill>
            </x14:dxf>
          </x14:cfRule>
          <xm:sqref>AN110:AY110</xm:sqref>
        </x14:conditionalFormatting>
        <x14:conditionalFormatting xmlns:xm="http://schemas.microsoft.com/office/excel/2006/main">
          <x14:cfRule type="expression" priority="2" id="{022A89A2-F7D5-4E1D-9830-47CD6BD42D7A}">
            <xm:f>OR('User inputs - run and wind farm'!$E$7="",'User inputs - run and wind farm'!$E$7=1)</xm:f>
            <x14:dxf>
              <font>
                <color theme="0" tint="-0.14996795556505021"/>
              </font>
              <fill>
                <patternFill>
                  <bgColor theme="0" tint="-0.14996795556505021"/>
                </patternFill>
              </fill>
            </x14:dxf>
          </x14:cfRule>
          <xm:sqref>AN128:AY129 BA128:BA129</xm:sqref>
        </x14:conditionalFormatting>
        <x14:conditionalFormatting xmlns:xm="http://schemas.microsoft.com/office/excel/2006/main">
          <x14:cfRule type="expression" priority="9" id="{FB2C7932-A72C-4999-9D9C-6AFDA1C696DC}">
            <xm:f>OR('User inputs - run and wind farm'!$E$7="",'User inputs - run and wind farm'!$E$7=1)</xm:f>
            <x14:dxf>
              <font>
                <color theme="0" tint="-0.14996795556505021"/>
              </font>
              <fill>
                <patternFill>
                  <bgColor theme="0" tint="-0.14996795556505021"/>
                </patternFill>
              </fill>
            </x14:dxf>
          </x14:cfRule>
          <xm:sqref>BE51:BE53</xm:sqref>
        </x14:conditionalFormatting>
        <x14:conditionalFormatting xmlns:xm="http://schemas.microsoft.com/office/excel/2006/main">
          <x14:cfRule type="expression" priority="27" id="{F0C97AAB-34F6-4C09-9366-055640AA9D06}">
            <xm:f>'User inputs - run and wind farm'!$E$7&lt;&gt;3</xm:f>
            <x14:dxf>
              <font>
                <color theme="0" tint="-0.14996795556505021"/>
              </font>
              <fill>
                <patternFill>
                  <bgColor theme="0" tint="-0.14996795556505021"/>
                </patternFill>
              </fill>
            </x14:dxf>
          </x14:cfRule>
          <xm:sqref>BE95:BE97</xm:sqref>
        </x14:conditionalFormatting>
        <x14:conditionalFormatting xmlns:xm="http://schemas.microsoft.com/office/excel/2006/main">
          <x14:cfRule type="expression" priority="10" id="{20E33806-2EDB-42DA-8A74-ADBBE69BBF49}">
            <xm:f>OR('User inputs - run and wind farm'!$E$7="",'User inputs - run and wind farm'!$E$7=1)</xm:f>
            <x14:dxf>
              <font>
                <color theme="0" tint="-0.14996795556505021"/>
              </font>
              <fill>
                <patternFill>
                  <bgColor theme="0" tint="-0.14996795556505021"/>
                </patternFill>
              </fill>
            </x14:dxf>
          </x14:cfRule>
          <xm:sqref>BF64:BQ64</xm:sqref>
        </x14:conditionalFormatting>
        <x14:conditionalFormatting xmlns:xm="http://schemas.microsoft.com/office/excel/2006/main">
          <x14:cfRule type="expression" priority="11" id="{D5D72945-6D07-47BA-8EFC-9A1EEF7FA3E2}">
            <xm:f>OR('User inputs - run and wind farm'!$E$7="",'User inputs - run and wind farm'!$E$7=1)</xm:f>
            <x14:dxf>
              <font>
                <color theme="0" tint="-0.14996795556505021"/>
              </font>
              <fill>
                <patternFill>
                  <bgColor theme="0" tint="-0.14996795556505021"/>
                </patternFill>
              </fill>
            </x14:dxf>
          </x14:cfRule>
          <xm:sqref>BF66:BQ66</xm:sqref>
        </x14:conditionalFormatting>
        <x14:conditionalFormatting xmlns:xm="http://schemas.microsoft.com/office/excel/2006/main">
          <x14:cfRule type="expression" priority="26" id="{E108B05A-724C-4225-B65A-DA0C892499F8}">
            <xm:f>'User inputs - run and wind farm'!$E$7&lt;&gt;3</xm:f>
            <x14:dxf>
              <font>
                <color theme="0" tint="-0.14996795556505021"/>
              </font>
              <fill>
                <patternFill>
                  <bgColor theme="0" tint="-0.14996795556505021"/>
                </patternFill>
              </fill>
            </x14:dxf>
          </x14:cfRule>
          <xm:sqref>BF108:BQ108</xm:sqref>
        </x14:conditionalFormatting>
        <x14:conditionalFormatting xmlns:xm="http://schemas.microsoft.com/office/excel/2006/main">
          <x14:cfRule type="expression" priority="25" id="{2F1F68B0-1177-47D4-AE82-692874835EF9}">
            <xm:f>'User inputs - run and wind farm'!$E$7&lt;&gt;3</xm:f>
            <x14:dxf>
              <font>
                <color theme="0" tint="-0.14996795556505021"/>
              </font>
              <fill>
                <patternFill>
                  <bgColor theme="0" tint="-0.14996795556505021"/>
                </patternFill>
              </fill>
            </x14:dxf>
          </x14:cfRule>
          <xm:sqref>BF110:BQ110</xm:sqref>
        </x14:conditionalFormatting>
        <x14:conditionalFormatting xmlns:xm="http://schemas.microsoft.com/office/excel/2006/main">
          <x14:cfRule type="expression" priority="8" id="{005305E8-CCEC-4CDE-897F-A252F4FEB40C}">
            <xm:f>OR('User inputs - run and wind farm'!$E$7="",'User inputs - run and wind farm'!$E$7=1)</xm:f>
            <x14:dxf>
              <font>
                <color theme="0" tint="-0.14996795556505021"/>
              </font>
              <fill>
                <patternFill>
                  <bgColor theme="0" tint="-0.14996795556505021"/>
                </patternFill>
              </fill>
            </x14:dxf>
          </x14:cfRule>
          <xm:sqref>BW51:BW53</xm:sqref>
        </x14:conditionalFormatting>
        <x14:conditionalFormatting xmlns:xm="http://schemas.microsoft.com/office/excel/2006/main">
          <x14:cfRule type="expression" priority="24" id="{32DCAD66-E4CC-492F-A24F-178928617EAD}">
            <xm:f>'User inputs - run and wind farm'!$E$7&lt;&gt;3</xm:f>
            <x14:dxf>
              <font>
                <color theme="0" tint="-0.14996795556505021"/>
              </font>
              <fill>
                <patternFill>
                  <bgColor theme="0" tint="-0.14996795556505021"/>
                </patternFill>
              </fill>
            </x14:dxf>
          </x14:cfRule>
          <xm:sqref>BW95:BW97</xm:sqref>
        </x14:conditionalFormatting>
        <x14:conditionalFormatting xmlns:xm="http://schemas.microsoft.com/office/excel/2006/main">
          <x14:cfRule type="expression" priority="7" id="{8571ADC7-2D60-4EB3-B5D0-AF75D163C811}">
            <xm:f>OR('User inputs - run and wind farm'!$E$7="",'User inputs - run and wind farm'!$E$7=1)</xm:f>
            <x14:dxf>
              <font>
                <color theme="0" tint="-0.14996795556505021"/>
              </font>
              <fill>
                <patternFill>
                  <bgColor theme="0" tint="-0.14996795556505021"/>
                </patternFill>
              </fill>
            </x14:dxf>
          </x14:cfRule>
          <xm:sqref>BX64:CI64</xm:sqref>
        </x14:conditionalFormatting>
        <x14:conditionalFormatting xmlns:xm="http://schemas.microsoft.com/office/excel/2006/main">
          <x14:cfRule type="expression" priority="6" id="{A5C6C4E5-80D4-4F90-B78A-AA45FB8AE628}">
            <xm:f>OR('User inputs - run and wind farm'!$E$7="",'User inputs - run and wind farm'!$E$7=1)</xm:f>
            <x14:dxf>
              <font>
                <color theme="0" tint="-0.14996795556505021"/>
              </font>
              <fill>
                <patternFill>
                  <bgColor theme="0" tint="-0.14996795556505021"/>
                </patternFill>
              </fill>
            </x14:dxf>
          </x14:cfRule>
          <xm:sqref>BX66:CI66</xm:sqref>
        </x14:conditionalFormatting>
        <x14:conditionalFormatting xmlns:xm="http://schemas.microsoft.com/office/excel/2006/main">
          <x14:cfRule type="expression" priority="23" id="{1759C013-44A4-4A0B-A433-A07E786EEA8C}">
            <xm:f>'User inputs - run and wind farm'!$E$7&lt;&gt;3</xm:f>
            <x14:dxf>
              <font>
                <color theme="0" tint="-0.14996795556505021"/>
              </font>
              <fill>
                <patternFill>
                  <bgColor theme="0" tint="-0.14996795556505021"/>
                </patternFill>
              </fill>
            </x14:dxf>
          </x14:cfRule>
          <xm:sqref>BX108:CI108</xm:sqref>
        </x14:conditionalFormatting>
        <x14:conditionalFormatting xmlns:xm="http://schemas.microsoft.com/office/excel/2006/main">
          <x14:cfRule type="expression" priority="22" id="{BC5CA5DA-B2F4-49B0-9164-4A2F9CDDD1F7}">
            <xm:f>'User inputs - run and wind farm'!$E$7&lt;&gt;3</xm:f>
            <x14:dxf>
              <font>
                <color theme="0" tint="-0.14996795556505021"/>
              </font>
              <fill>
                <patternFill>
                  <bgColor theme="0" tint="-0.14996795556505021"/>
                </patternFill>
              </fill>
            </x14:dxf>
          </x14:cfRule>
          <xm:sqref>BX110:CI110</xm:sqref>
        </x14:conditionalFormatting>
        <x14:conditionalFormatting xmlns:xm="http://schemas.microsoft.com/office/excel/2006/main">
          <x14:cfRule type="expression" priority="5" id="{AD520140-0E72-4832-B978-1821D0A86EEE}">
            <xm:f>OR('User inputs - run and wind farm'!$E$7="",'User inputs - run and wind farm'!$E$7=1)</xm:f>
            <x14:dxf>
              <font>
                <color theme="0" tint="-0.14996795556505021"/>
              </font>
              <fill>
                <patternFill>
                  <bgColor theme="0" tint="-0.14996795556505021"/>
                </patternFill>
              </fill>
            </x14:dxf>
          </x14:cfRule>
          <xm:sqref>CO51:CO53</xm:sqref>
        </x14:conditionalFormatting>
        <x14:conditionalFormatting xmlns:xm="http://schemas.microsoft.com/office/excel/2006/main">
          <x14:cfRule type="expression" priority="19" id="{834B54AF-AE39-4FB6-B284-1F640D5FB9CD}">
            <xm:f>'User inputs - run and wind farm'!$E$7&lt;&gt;3</xm:f>
            <x14:dxf>
              <font>
                <color theme="0" tint="-0.14996795556505021"/>
              </font>
              <fill>
                <patternFill>
                  <bgColor theme="0" tint="-0.14996795556505021"/>
                </patternFill>
              </fill>
            </x14:dxf>
          </x14:cfRule>
          <xm:sqref>CO95:CO97</xm:sqref>
        </x14:conditionalFormatting>
        <x14:conditionalFormatting xmlns:xm="http://schemas.microsoft.com/office/excel/2006/main">
          <x14:cfRule type="expression" priority="4" id="{B6D5DEB7-ED95-4BE5-9FD7-A863EFAE7D4B}">
            <xm:f>OR('User inputs - run and wind farm'!$E$7="",'User inputs - run and wind farm'!$E$7=1)</xm:f>
            <x14:dxf>
              <font>
                <color theme="0" tint="-0.14996795556505021"/>
              </font>
              <fill>
                <patternFill>
                  <bgColor theme="0" tint="-0.14996795556505021"/>
                </patternFill>
              </fill>
            </x14:dxf>
          </x14:cfRule>
          <xm:sqref>CP64:DA64</xm:sqref>
        </x14:conditionalFormatting>
        <x14:conditionalFormatting xmlns:xm="http://schemas.microsoft.com/office/excel/2006/main">
          <x14:cfRule type="expression" priority="3" id="{190CA142-6EEB-447B-9867-DA536672C426}">
            <xm:f>OR('User inputs - run and wind farm'!$E$7="",'User inputs - run and wind farm'!$E$7=1)</xm:f>
            <x14:dxf>
              <font>
                <color theme="0" tint="-0.14996795556505021"/>
              </font>
              <fill>
                <patternFill>
                  <bgColor theme="0" tint="-0.14996795556505021"/>
                </patternFill>
              </fill>
            </x14:dxf>
          </x14:cfRule>
          <xm:sqref>CP66:DA66</xm:sqref>
        </x14:conditionalFormatting>
        <x14:conditionalFormatting xmlns:xm="http://schemas.microsoft.com/office/excel/2006/main">
          <x14:cfRule type="expression" priority="20" id="{6583DD24-C976-4563-B5F3-7D0E3293A089}">
            <xm:f>'User inputs - run and wind farm'!$E$7&lt;&gt;3</xm:f>
            <x14:dxf>
              <font>
                <color theme="0" tint="-0.14996795556505021"/>
              </font>
              <fill>
                <patternFill>
                  <bgColor theme="0" tint="-0.14996795556505021"/>
                </patternFill>
              </fill>
            </x14:dxf>
          </x14:cfRule>
          <xm:sqref>CP108:DA108</xm:sqref>
        </x14:conditionalFormatting>
        <x14:conditionalFormatting xmlns:xm="http://schemas.microsoft.com/office/excel/2006/main">
          <x14:cfRule type="expression" priority="21" id="{EE5E21FC-0866-4EB6-B1D8-B7B67A3D5B34}">
            <xm:f>'User inputs - run and wind farm'!$E$7&lt;&gt;3</xm:f>
            <x14:dxf>
              <font>
                <color theme="0" tint="-0.14996795556505021"/>
              </font>
              <fill>
                <patternFill>
                  <bgColor theme="0" tint="-0.14996795556505021"/>
                </patternFill>
              </fill>
            </x14:dxf>
          </x14:cfRule>
          <xm:sqref>CP110:DA110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User inputs - run and wind farm</vt:lpstr>
      <vt:lpstr>User inputs - bird impacts</vt:lpstr>
      <vt:lpstr>User inputs - bird populations</vt:lpstr>
      <vt:lpstr>Default parameters</vt:lpstr>
      <vt:lpstr>Results</vt:lpstr>
      <vt:lpstr>Run log and assumptions</vt:lpstr>
      <vt:lpstr>Single transit collision risk</vt:lpstr>
      <vt:lpstr>Overall collision risk</vt:lpstr>
      <vt:lpstr>Hours of daylight</vt:lpstr>
      <vt:lpstr>Proportion at collision height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Gillian Vallejo</dc:creator>
  <cp:lastModifiedBy>Gillian Vallejo</cp:lastModifiedBy>
  <dcterms:created xsi:type="dcterms:W3CDTF">2024-10-11T11:58:10Z</dcterms:created>
  <dcterms:modified xsi:type="dcterms:W3CDTF">2026-01-27T08:36:56Z</dcterms:modified>
</cp:coreProperties>
</file>